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4E7DD030-05F9-417D-9C86-9D64556FD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Лист1!$A$1:$K$111</definedName>
  </definedNames>
  <calcPr calcId="181029"/>
</workbook>
</file>

<file path=xl/calcChain.xml><?xml version="1.0" encoding="utf-8"?>
<calcChain xmlns="http://schemas.openxmlformats.org/spreadsheetml/2006/main">
  <c r="I106" i="1" l="1"/>
  <c r="J49" i="1"/>
  <c r="J47" i="1"/>
  <c r="J33" i="1"/>
  <c r="J26" i="1"/>
  <c r="J109" i="1" s="1"/>
  <c r="J66" i="1"/>
  <c r="J67" i="1"/>
  <c r="J106" i="1"/>
  <c r="G104" i="1"/>
  <c r="G102" i="1"/>
  <c r="G103" i="1"/>
  <c r="G64" i="1"/>
  <c r="I49" i="1"/>
  <c r="H27" i="1"/>
  <c r="G105" i="1"/>
  <c r="G63" i="1"/>
  <c r="I47" i="1"/>
  <c r="I45" i="1"/>
  <c r="G61" i="1"/>
  <c r="G62" i="1"/>
  <c r="G101" i="1"/>
  <c r="I60" i="1"/>
  <c r="G60" i="1" s="1"/>
  <c r="I33" i="1"/>
  <c r="I34" i="1" l="1"/>
  <c r="G34" i="1" s="1"/>
  <c r="G32" i="1"/>
  <c r="I17" i="1"/>
  <c r="G100" i="1" l="1"/>
  <c r="I99" i="1"/>
  <c r="I107" i="1"/>
  <c r="I57" i="1"/>
  <c r="G99" i="1" l="1"/>
  <c r="H54" i="1"/>
  <c r="H50" i="1"/>
  <c r="H49" i="1"/>
  <c r="I67" i="1"/>
  <c r="G59" i="1"/>
  <c r="G98" i="1" l="1"/>
  <c r="G58" i="1"/>
  <c r="G65" i="1"/>
  <c r="I26" i="1"/>
  <c r="I109" i="1" s="1"/>
  <c r="H46" i="1"/>
  <c r="G56" i="1"/>
  <c r="G55" i="1"/>
  <c r="G28" i="1"/>
  <c r="G54" i="1" l="1"/>
  <c r="G53" i="1"/>
  <c r="H96" i="1" l="1"/>
  <c r="H95" i="1" l="1"/>
  <c r="H97" i="1"/>
  <c r="H45" i="1"/>
  <c r="J69" i="1"/>
  <c r="H107" i="1"/>
  <c r="J71" i="1"/>
  <c r="I71" i="1"/>
  <c r="G42" i="1"/>
  <c r="I68" i="1" l="1"/>
  <c r="I69" i="1" s="1"/>
  <c r="I66" i="1"/>
  <c r="G57" i="1"/>
  <c r="H35" i="1"/>
  <c r="H94" i="1"/>
  <c r="H106" i="1" s="1"/>
  <c r="H67" i="1" l="1"/>
  <c r="G97" i="1"/>
  <c r="G96" i="1"/>
  <c r="G107" i="1" s="1"/>
  <c r="G95" i="1"/>
  <c r="H18" i="1"/>
  <c r="H17" i="1"/>
  <c r="G52" i="1"/>
  <c r="G51" i="1"/>
  <c r="G67" i="1" l="1"/>
  <c r="G41" i="1"/>
  <c r="G39" i="1"/>
  <c r="H30" i="1"/>
  <c r="H33" i="1" s="1"/>
  <c r="G93" i="1" l="1"/>
  <c r="G94" i="1"/>
  <c r="H47" i="1" l="1"/>
  <c r="H26" i="1" l="1"/>
  <c r="G18" i="1"/>
  <c r="G17" i="1"/>
  <c r="H109" i="1" l="1"/>
  <c r="G33" i="1"/>
  <c r="G26" i="1"/>
  <c r="G50" i="1"/>
  <c r="G48" i="1"/>
  <c r="J91" i="1"/>
  <c r="I91" i="1"/>
  <c r="H91" i="1"/>
  <c r="G86" i="1" l="1"/>
  <c r="G85" i="1"/>
  <c r="G83" i="1"/>
  <c r="G91" i="1" l="1"/>
  <c r="G71" i="1"/>
  <c r="G30" i="1" l="1"/>
  <c r="H68" i="1"/>
  <c r="H69" i="1" s="1"/>
  <c r="G47" i="1" l="1"/>
  <c r="G49" i="1"/>
  <c r="G110" i="1" l="1"/>
  <c r="G109" i="1"/>
  <c r="G46" i="1" l="1"/>
  <c r="J43" i="1"/>
  <c r="I43" i="1"/>
  <c r="H43" i="1"/>
  <c r="J37" i="1"/>
  <c r="I37" i="1"/>
  <c r="G68" i="1"/>
  <c r="J25" i="1"/>
  <c r="I25" i="1"/>
  <c r="H44" i="1"/>
  <c r="H66" i="1" l="1"/>
  <c r="G66" i="1" s="1"/>
  <c r="G44" i="1"/>
  <c r="G45" i="1"/>
  <c r="J14" i="1"/>
  <c r="J108" i="1" s="1"/>
  <c r="I14" i="1"/>
  <c r="I108" i="1" s="1"/>
  <c r="H15" i="1"/>
  <c r="G108" i="1" l="1"/>
  <c r="H25" i="1"/>
  <c r="G25" i="1" s="1"/>
  <c r="G15" i="1"/>
  <c r="G69" i="1" l="1"/>
  <c r="H37" i="1"/>
  <c r="H13" i="1"/>
  <c r="G70" i="1" l="1"/>
  <c r="I111" i="1" l="1"/>
  <c r="J111" i="1" l="1"/>
  <c r="G13" i="1" l="1"/>
  <c r="G40" i="1"/>
  <c r="G35" i="1"/>
  <c r="G27" i="1"/>
  <c r="H14" i="1"/>
  <c r="H111" i="1" l="1"/>
  <c r="G111" i="1" s="1"/>
  <c r="G43" i="1"/>
  <c r="G37" i="1" l="1"/>
  <c r="G38" i="1" l="1"/>
  <c r="G14" i="1" l="1"/>
  <c r="G92" i="1"/>
  <c r="G106" i="1" s="1"/>
</calcChain>
</file>

<file path=xl/sharedStrings.xml><?xml version="1.0" encoding="utf-8"?>
<sst xmlns="http://schemas.openxmlformats.org/spreadsheetml/2006/main" count="372" uniqueCount="140">
  <si>
    <t>№ з/п</t>
  </si>
  <si>
    <t>Строк виконання заходу</t>
  </si>
  <si>
    <t>Виконавці</t>
  </si>
  <si>
    <t>Джерела фінансування</t>
  </si>
  <si>
    <t>Орієнтовний обсяг фінансування  (тис.грн.)</t>
  </si>
  <si>
    <t>Усього</t>
  </si>
  <si>
    <t>Роки</t>
  </si>
  <si>
    <t>Очікувані результати</t>
  </si>
  <si>
    <t>Створення сучасного освітнього середовища дошкільної освіти</t>
  </si>
  <si>
    <t>Відділ освіти, керівники закладів</t>
  </si>
  <si>
    <t>Державний бюджет</t>
  </si>
  <si>
    <t>Підвищення якості надання освітніх послуг</t>
  </si>
  <si>
    <t>Реалізація та поширення моделі інклюзивного навчання</t>
  </si>
  <si>
    <t>Удосконалення матеріально технічної бази ЗПО</t>
  </si>
  <si>
    <t>Розвиток і підтримка творчо обдарованої учнівської молоді, створення умов для їхньої творчої самореалізації</t>
  </si>
  <si>
    <t>Інші</t>
  </si>
  <si>
    <t>Виявлення та підтримка талановитих  здобувачів освіти</t>
  </si>
  <si>
    <t>Забезпечення рівного доступу до якісної освіти</t>
  </si>
  <si>
    <t>Посилення контролю за якістю та безпечністю продуктів харчування і сировини.</t>
  </si>
  <si>
    <t>Перелік заходів програми</t>
  </si>
  <si>
    <t>Назва напрямку діяльності</t>
  </si>
  <si>
    <t>Бюджет Роменської МТГ</t>
  </si>
  <si>
    <t>Усього за напрямком 1</t>
  </si>
  <si>
    <t>Усього за напрямком 2</t>
  </si>
  <si>
    <t>Усього за напрямком 3</t>
  </si>
  <si>
    <t>Забезпечення зарплати педагогічним працівникам</t>
  </si>
  <si>
    <t>Усього за напрямком 4</t>
  </si>
  <si>
    <t>Усього за напрямком 5</t>
  </si>
  <si>
    <t>Усього за напрямком 6</t>
  </si>
  <si>
    <t xml:space="preserve">Забезпечення конституційних прав дітей-сиріт та дітей, позбавлених батьківського піклування </t>
  </si>
  <si>
    <t>Відділ освіти,  керівники закладів</t>
  </si>
  <si>
    <t>2024-2026</t>
  </si>
  <si>
    <t>Забезпечення комфортних умов отримання дошкільної освіти</t>
  </si>
  <si>
    <t>Створення умов для реалізації державної політики у  реформуванні загальної середньої освіти "Нова українська школа"</t>
  </si>
  <si>
    <t xml:space="preserve">Надання пільг учням  на проїзд міським автотранспортом  до школи та у зворотньому напрямі </t>
  </si>
  <si>
    <t>Створення сучасного освітнього середовища для учнів загальноосвітніх закладів в умовах упровадження реформи Нової української школи.</t>
  </si>
  <si>
    <t>Розширення можливостей для ознайомлення учнів з сучасною українською літературою</t>
  </si>
  <si>
    <t>Створення   сучасних умов для надання інклюзивних послуг</t>
  </si>
  <si>
    <t xml:space="preserve">Забезпечення якісної позашкільної освіти </t>
  </si>
  <si>
    <t>Поліпшення безпекового середовища в закладах освіти</t>
  </si>
  <si>
    <t xml:space="preserve">Створення безпечних умов виховацям дошкільних закладів та здобувачам освіти  </t>
  </si>
  <si>
    <t>Якісне харчування у закладах освіти</t>
  </si>
  <si>
    <t>Усього за напрямом 7</t>
  </si>
  <si>
    <t xml:space="preserve">Напрямки діяльності та заходи програми " Освіта Роменської міської територіальної громади у 2024-2026 роках"                                                               </t>
  </si>
  <si>
    <t>1. Забезпечення закладів дошкільної освіти оргтехнічним обладнанням, технічними засобами навчання та навчально-дидактичним обладнанням</t>
  </si>
  <si>
    <t xml:space="preserve">2. Забезпечення закладів дошкільної освіти сучасними меблями </t>
  </si>
  <si>
    <t xml:space="preserve">3. Забезпечення закладів дошкільної освіти сучасним спортивним та ігровим обладнанням </t>
  </si>
  <si>
    <t>4.  Оздоровлення дітей у закладах дошкільної освіти  шляхом збільшення вартості харчування протягом літнього періоду</t>
  </si>
  <si>
    <t>6.Послуги з адміністрування електронного засобу навчального призначення"Дидактичний мультимедійний контент для середньої ланки Нової Української Школи"</t>
  </si>
  <si>
    <t xml:space="preserve">5.Придбання інтерактивних комплексів для закладів освіти </t>
  </si>
  <si>
    <t xml:space="preserve">4. Придбання комплектів сучасних меблів для закладів освіти </t>
  </si>
  <si>
    <t>3. Забезпечення середньої ланки закладів загальної середньої освіти комп'ютерним і мультимедійним обладнанням, дидактичними матеріалами, сучасними меблями.</t>
  </si>
  <si>
    <t>2. Організація та проведення  конкурсу «Учень року»</t>
  </si>
  <si>
    <t>1.Забезпечення функціонування пакетів програмного продукту «Курс: Школа», «Курс: Дошкілля»</t>
  </si>
  <si>
    <t>1.Забезпечення підвезення учнів до шкіл громади та у зворотньому напрямку</t>
  </si>
  <si>
    <t xml:space="preserve">1.Поповнення  матеріально-технічної бази КУ "Інклюзивно – ресурсний центр" РМР Сумської області </t>
  </si>
  <si>
    <t>2.Придбання спеціальних засобів корекції психічного розвитку в інклюзивних класах закладів загальної середньої освіти</t>
  </si>
  <si>
    <t>1. Проведення модернізації навчальної, матеріально-технічної бази закладів позашкільної освіти з оснащенням їх сучасним обладнанням, навчальними та наочними посібниками</t>
  </si>
  <si>
    <t>2. Забезпечення участі в обласних, всеукраїнських. міжнародних масових заходах та Всеукраїнському  конкурсі-захисті науково-дослідницьких робіт учнів – членів Малої академії наук України для дітей та учнівської молоді за напрямами позашкільної освіти</t>
  </si>
  <si>
    <t>3. Створення STEM-лабораторій у закладах позашкільної освіти</t>
  </si>
  <si>
    <t>1. Забезпечення закладів освіти протипожежним інвентарем</t>
  </si>
  <si>
    <t xml:space="preserve">2. Обробка дерев’яних конструкцій вогнетривким розчином </t>
  </si>
  <si>
    <t>3.Поточний ремонт по облаштуванню укриттів у  закладах  освіти</t>
  </si>
  <si>
    <t>виконання вимог згідно чинного законодавства</t>
  </si>
  <si>
    <t>1.Одноразова грошова допомога випускникам навчальних закладів із числа  дітей-сиріт та дітей, позбавлених батьківського піклування в розмірі  шести прожиткових мінімумів для осіб відповідного віку</t>
  </si>
  <si>
    <t>Усього за напрямком 8</t>
  </si>
  <si>
    <t>6. Частковий демонтаж нежитлової будівлі Роменського ЗЗСО №8</t>
  </si>
  <si>
    <t>Забезпечення перевезення учнів до закладів освіти</t>
  </si>
  <si>
    <t>Усього за напрямком 9</t>
  </si>
  <si>
    <t>Реалізація Програми «Спортивні шкільні ліги Сумщини»</t>
  </si>
  <si>
    <t>1.Виготовлення візуальної продукції, афіш, банерів, прапорів тощо</t>
  </si>
  <si>
    <t>2.Проведення шкільних змагань, відбір у закладах загальної середньої освіти, в яких формуються збірні команди шкіл з видів спорту</t>
  </si>
  <si>
    <t>Забезпечення участі  у спортивних змананнях учнів 22 ЗЗСО</t>
  </si>
  <si>
    <t>3.Проведення змагань серед закладів загальної середньої освіти територіальних громад Сумської області, на яких визначається переможець змагань, який отримує право участі у 3-му (районному) етапі змагань</t>
  </si>
  <si>
    <t>4.Забезпечення участі у районному етапі змагань спортивної шкільної ліги</t>
  </si>
  <si>
    <t>Мотивація до удосконалення професійної майстерності в обраному виді спорту та подальшої участі у змаганнях різних рівнів</t>
  </si>
  <si>
    <t>5.Нагородження переможців усіх етапів змагань кубками, медалями, грамотами, дипломами тощо</t>
  </si>
  <si>
    <t>Усього за напрямком 10</t>
  </si>
  <si>
    <t>Реалізація програми «Молода генерація Сумщини»</t>
  </si>
  <si>
    <t>1.Виявлення талановитих дітей у початковій школі. Забезпечення співпраці вчителя початкових класів, дитини, батьків та робота в центрах позашкільної освіти</t>
  </si>
  <si>
    <t>Не потребує фінансування</t>
  </si>
  <si>
    <t>2. Організація в базовому освітньому центрі освітнього процесу, спрямованого на розвиток різних типів обдарованості здобувачів освіти</t>
  </si>
  <si>
    <t>3.Створення організаційно-педагогічних умов для навчання та розвитку інтелектуально обдарованих учнів початкової школи в закладах позашкільної освіти</t>
  </si>
  <si>
    <t>4.Залучення обдарованих здобувачів освіти до навчання у базовому освітньому центрі (проведення мультимедійних лекцій і практичних занять; турнірів «STEM-проєктів», наукових шоу з елементами віртуальної та доповненої реальності та ін.)</t>
  </si>
  <si>
    <t>5.Організація навчання обдарованих здобувачів освіти з використанням технологій дистанційного й змішаного навчання</t>
  </si>
  <si>
    <t xml:space="preserve">6.Забезпечення освітнього центру навчально-методичними матеріалами, необхідними для роботи з обдарованими здобувачами освіти </t>
  </si>
  <si>
    <t>7.Оновлення парку комп’ютерної та мультимедійної техніки, обладнання навчальних приміщень освітнього центру</t>
  </si>
  <si>
    <t>8.Проведення щорічного свята вшанування обдарованих здобувачів освіти за участю переможців і призерів Всеукраїнських учнівських олімпіад, конкурсів, турнірів, змагань тощо</t>
  </si>
  <si>
    <t xml:space="preserve">9.Призначення щорічних стипендій обдарованим здобувачам освіти </t>
  </si>
  <si>
    <t>10.Встановлення надбавки педагогічним працівникам, які підготували переможців міжнародних, всеукраїнських, обласних учнівських олімпіад, турнірів, конкурсів, спортивних змагань</t>
  </si>
  <si>
    <t>11.Організація і проведення науково-практичних семінарів, конференцій, тренінгів, вебінарів тощо з питань роботи з обдарованими здобувачами освіти</t>
  </si>
  <si>
    <t>12.Координація діяльності освітнього центру у його співпраці з громадськими організаціями, стейкхолдерами, представниками середнього і малого бізнесу у сфері розвитку та підтримки обдарованих здобувачів освіти</t>
  </si>
  <si>
    <t>Консолідація зусиль Відділу освіти, закладів освіти, установ та організацій громади</t>
  </si>
  <si>
    <t xml:space="preserve">Підвищення рівня професійної компетенції педагогів, які працюють з обдарованими здобувачами освіти </t>
  </si>
  <si>
    <t>Створення матеріального заохочення педагогічних працівників</t>
  </si>
  <si>
    <t>Стимулювання творчого самовдосконалення дітей та учнівської молоді</t>
  </si>
  <si>
    <t>Модернізація навчально-методичної та матеріально-технічної бази освітнього центру</t>
  </si>
  <si>
    <t>Поліпшення рівня навчально-методичного та інформаційного забезпечення роботи з обдарованими дітьми</t>
  </si>
  <si>
    <t>Збагачення освіти територіальної громади інноваційними технологіями навчання</t>
  </si>
  <si>
    <t>Усього за напрямком 11</t>
  </si>
  <si>
    <t>1. Придбання твердопаливного котла для Бобрицького ЗДО (ясла-садок) "Ялинка" РМР</t>
  </si>
  <si>
    <t>Покращення матеріально-технічної бази закладів освіти</t>
  </si>
  <si>
    <t>2. Придбання бензинового генератора для ЗДО№3 (ясла-садок) "Оленка"</t>
  </si>
  <si>
    <t>7.Інструментальне обстеження конструкцій фундаментів зруйнованої школи N 8 (будівля школи, літ. А) за адресою: вул. Троїцька, 94, м. Ромни, Сумська область з визначенням можливості їх подальшого використання</t>
  </si>
  <si>
    <t>6. Придбання комплекту акустичної системи для ДЮСШ ім.В.Гречаного</t>
  </si>
  <si>
    <t xml:space="preserve">3. Придбання ноутбуків   для централізованої бухгалтерії відділу освіти </t>
  </si>
  <si>
    <t>8. Реконструкція Роменського закладу загальної освіти І-ІІ ступенів №8 Роменської міської ради Сумської області з добудовою спортивної зали та багатофункціонального спортивного майданчика за адресою:Сумська обл., місто Ромни, вул. Троїцька, буд.94</t>
  </si>
  <si>
    <t>3.Поповнення фондів шкільних бібліотек пізнавальною, художньою літературою українською мовою</t>
  </si>
  <si>
    <t>4. Реалізація Всеукраїнської дитячо-юнацької військово-патріотичної гри "Сокіл"("Джура")</t>
  </si>
  <si>
    <t>1.Проведення лабораторних випробувань, вимірювань, досліджень для потреб державного нагляду (дослідження води, готових страв, змивів навколишнього середовища та обладнання)</t>
  </si>
  <si>
    <t>Поліпшення матеріально-технічної бази закладів освіти та Відділу освіти РМР</t>
  </si>
  <si>
    <t xml:space="preserve">5.Придбання ноутбуків для закладів освіти </t>
  </si>
  <si>
    <t>9.«Капітальний ремонт вимощення з облаштуванням окремого входу для маломобільних груп населення в найпростіше укриття приміщення Роменського ліцею №2 ім. А.Ф.Йоффе Роменської міської ради Сумської області за адресою: вул.Соборна,33 м.Ромни, Сумська обл.»</t>
  </si>
  <si>
    <t>2. Заробітна плата педагогічним працівникам  закладів освіти у сумах, що незабезпечені освітньою субвенцією</t>
  </si>
  <si>
    <t xml:space="preserve">4.Засоби навчання та комп'ютерне обладнання для оснащення навчального кабінету предмету "Захист України" для Роменського ліцею№1 ім. Калнишевського Роменської міської ради Сумської області  </t>
  </si>
  <si>
    <t xml:space="preserve">7. Придбання спортивного інвентарю для ДЮСШ ім.В.Гречаного </t>
  </si>
  <si>
    <t>12. Реконструкція частини будівлі з улаштуванням споруди подвійного призначення з властивостями ПРУ та їдальні Роменського ліцею №1 ім. П.І. Калнишевського Роменської міської ради Сумської області за адресою: вул. Іллінська, 15 м. Ромни, Сумської області</t>
  </si>
  <si>
    <t>4."Будівництво споруди бомбосховища на території Роменської загальноосвітньої школи І-ІІ ступенів № 6 Роменської міської ради Сумської області за адресою: вул. Всіхсвятська, 5, м. Ромни, Сумська обл. "</t>
  </si>
  <si>
    <t>11. "Капітальний ремонт приміщень харчоблоку Роменської загальноосвітньої школи І-ІІІ ступенів № 11 Роменської міської ради Сумської області за адресою: вул. Горького, 234, м. Ромни, Сумська обл."</t>
  </si>
  <si>
    <t>10."Поточний ремонт будівлі КЗ «Центр позашкільної освіти та роботи з талановитою молоддю імені Івана Кавалерідзе» Роменської міської ради Сумської області за адресою: вул. Леоніда Полтави, 38, м.Ромни "</t>
  </si>
  <si>
    <t>8. Придбання шафи жарочної електричної ШЖЕ-2 для ДНЗ №2 "Журавка"</t>
  </si>
  <si>
    <t>9. Придбання пральної машини Samsung для ДНЗ№ 7 "Калинка"</t>
  </si>
  <si>
    <t>Обласний  бюджет</t>
  </si>
  <si>
    <t>Відділ освіти</t>
  </si>
  <si>
    <t>4.Забезпечення громади шкільними автобусами :                                                           -надання субвенції обласному бюджету на придбання шкільних автобусів (співфінансування</t>
  </si>
  <si>
    <t>придбання шкільних автобусів</t>
  </si>
  <si>
    <t>Управління фінансів РМР</t>
  </si>
  <si>
    <t>10.Придбання твердопаливного котла для Миколаївського ЗЗСО РМР</t>
  </si>
  <si>
    <t xml:space="preserve">17. Виготовлення проектно-кошторисної документації по об'єкту "Нове будівництво споруди подвійного призначення із захистними властивостями притирадіаційного укриття, місткістю 200 осіб, для  Роменської загальноосвітньої школи І-ІІ ступенів №8  Роменської міської ради Сумської області за адресою: вул. Троїцька, 94, м. Ромни Сумська область»  </t>
  </si>
  <si>
    <t>11.Придбання мультимедійного проєктору Philips NeoPix 730 для ЦПРПП</t>
  </si>
  <si>
    <t>18. "Капітальний ремонт  Роменської загальноосвітньої школи І-ІІІ ступенів №5 Роменської міської ради Сумської області за адресою: вул. Прокопенка, 76, м. Ромни, Сумська область" (Коригування).</t>
  </si>
  <si>
    <t>5. "Капітальний ремонт  Роменської загальноосвітньої школи І-ІІІ ступенів №5 Роменської міської ради Сумської області за адресою: вул. Прокопенка, 76, м. Ромни, Сумська область" .</t>
  </si>
  <si>
    <t>14."Капітальний ремонт системи електромереж Роменської загальноосвітньої школи І-ІІІ ступенів №7 Роменської міської ради Сумської області на виконання заходів з енергозбереження шляхом встановлення сонячної електростанції за адресою:вул. Полтавська, 32, м. Ромни, Сумська обл."</t>
  </si>
  <si>
    <t xml:space="preserve">15. "Капітальний ремонт (приміщення групи "Курчатко") (частини приміщень) будівлі дитячого садка з влаштуванням ганку Роменського заклад дошкільної освіти (ясла-садок) №3"Оленка" Роменської міської ради Сумської області за адресою: 5-й провулок Рятувальників, ЗА, м. Ромни, Сумська область»  </t>
  </si>
  <si>
    <t xml:space="preserve">16. "Капітальний ремонт вхідної групи з облаштуванням засобів для МГН будівлі Роменської загальноосвітньої школи І-ІІІ ступенів №10  Роменської міської ради Сумської області за адресою: вул. Конотопська, 50, м. Ромни Сумська область»  </t>
  </si>
  <si>
    <t xml:space="preserve">17. "Нове будівництво споруди подвійного призначення із захистними властивостями притирадіаційного укриття, місткістю 200 осіб, для  Роменської загальноосвітньої школи І-ІІ ступенів №8  Роменської міської ради Сумської області за адресою: вул. Троїцька, 94, м. Ромни Сумська область»  </t>
  </si>
  <si>
    <t>12.Придбання ноутбуку для ЦПРПП</t>
  </si>
  <si>
    <t>13.Придбання ноутбуку ASUS для ЗДО №3 "Оленка"</t>
  </si>
  <si>
    <t>3418978,74 не виділено</t>
  </si>
  <si>
    <t>13. "Реконструкція Роменського закладу загальної середньої освіти І-ІІ ступенів №8 Роменської міської ради Сумської області, пошкодженого внаслідок військової агресії російської федерації проти України, за адресою:  вул. Троїцька,94 , м. Ромни, Сумська обл." 1 черга (середня школа)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</si>
</sst>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1"/>
      <scheme val="minor"/>
    </font>
    <font>
      <sz val="10.5"/>
      <color rgb="FF000000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1" xfId="0" applyBorder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2" xfId="0" applyBorder="1"/>
    <xf numFmtId="0" fontId="1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64" fontId="1" fillId="0" borderId="0" xfId="0" applyNumberFormat="1" applyFont="1" applyBorder="1"/>
    <xf numFmtId="164" fontId="1" fillId="2" borderId="0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9" fillId="2" borderId="1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/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11" xfId="0" applyBorder="1" applyAlignment="1"/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/>
    <xf numFmtId="165" fontId="2" fillId="2" borderId="1" xfId="0" applyNumberFormat="1" applyFont="1" applyFill="1" applyBorder="1"/>
    <xf numFmtId="165" fontId="1" fillId="2" borderId="1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2" xfId="0" applyBorder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165" fontId="1" fillId="0" borderId="1" xfId="0" applyNumberFormat="1" applyFont="1" applyBorder="1"/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0" fillId="2" borderId="3" xfId="0" applyFill="1" applyBorder="1" applyAlignment="1"/>
    <xf numFmtId="0" fontId="2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/>
    </xf>
    <xf numFmtId="168" fontId="1" fillId="2" borderId="1" xfId="0" applyNumberFormat="1" applyFont="1" applyFill="1" applyBorder="1" applyAlignment="1">
      <alignment horizontal="right"/>
    </xf>
    <xf numFmtId="165" fontId="10" fillId="2" borderId="15" xfId="0" applyNumberFormat="1" applyFont="1" applyFill="1" applyBorder="1" applyAlignment="1">
      <alignment horizontal="right" vertical="center" wrapText="1"/>
    </xf>
    <xf numFmtId="165" fontId="11" fillId="2" borderId="15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65" fontId="12" fillId="2" borderId="1" xfId="0" applyNumberFormat="1" applyFont="1" applyFill="1" applyBorder="1" applyAlignment="1">
      <alignment horizontal="right"/>
    </xf>
    <xf numFmtId="167" fontId="1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6" fontId="1" fillId="2" borderId="4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/>
    <xf numFmtId="165" fontId="2" fillId="5" borderId="1" xfId="0" applyNumberFormat="1" applyFont="1" applyFill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/>
    <xf numFmtId="0" fontId="0" fillId="0" borderId="4" xfId="0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view="pageBreakPreview" topLeftCell="A99" zoomScaleNormal="100" zoomScaleSheetLayoutView="100" workbookViewId="0">
      <selection activeCell="I107" sqref="I107"/>
    </sheetView>
  </sheetViews>
  <sheetFormatPr defaultRowHeight="15" x14ac:dyDescent="0.25"/>
  <cols>
    <col min="1" max="1" width="5.140625" customWidth="1"/>
    <col min="2" max="2" width="17" customWidth="1"/>
    <col min="3" max="3" width="37.5703125" customWidth="1"/>
    <col min="4" max="4" width="9.140625" customWidth="1"/>
    <col min="5" max="5" width="12" customWidth="1"/>
    <col min="6" max="6" width="15.28515625" customWidth="1"/>
    <col min="7" max="7" width="15.7109375" customWidth="1"/>
    <col min="8" max="8" width="11.7109375" customWidth="1"/>
    <col min="9" max="9" width="16.28515625" customWidth="1"/>
    <col min="10" max="10" width="13.42578125" customWidth="1"/>
    <col min="11" max="11" width="18.42578125" customWidth="1"/>
  </cols>
  <sheetData>
    <row r="1" spans="1:13" hidden="1" x14ac:dyDescent="0.25"/>
    <row r="2" spans="1:13" hidden="1" x14ac:dyDescent="0.25"/>
    <row r="3" spans="1:13" hidden="1" x14ac:dyDescent="0.25"/>
    <row r="4" spans="1:13" ht="36.75" customHeight="1" x14ac:dyDescent="0.25">
      <c r="B4" s="186" t="s">
        <v>43</v>
      </c>
      <c r="C4" s="186"/>
      <c r="D4" s="186"/>
      <c r="E4" s="186"/>
      <c r="F4" s="186"/>
      <c r="G4" s="186"/>
      <c r="H4" s="186"/>
      <c r="I4" s="186"/>
      <c r="J4" s="186"/>
      <c r="K4" s="186"/>
      <c r="L4" s="45"/>
    </row>
    <row r="6" spans="1:13" ht="31.5" customHeight="1" x14ac:dyDescent="0.25">
      <c r="A6" s="195" t="s">
        <v>0</v>
      </c>
      <c r="B6" s="190" t="s">
        <v>20</v>
      </c>
      <c r="C6" s="190" t="s">
        <v>19</v>
      </c>
      <c r="D6" s="195" t="s">
        <v>1</v>
      </c>
      <c r="E6" s="190" t="s">
        <v>2</v>
      </c>
      <c r="F6" s="190" t="s">
        <v>3</v>
      </c>
      <c r="G6" s="193" t="s">
        <v>4</v>
      </c>
      <c r="H6" s="194"/>
      <c r="I6" s="194"/>
      <c r="J6" s="194"/>
      <c r="K6" s="190" t="s">
        <v>7</v>
      </c>
    </row>
    <row r="7" spans="1:13" ht="15.75" x14ac:dyDescent="0.25">
      <c r="A7" s="196"/>
      <c r="B7" s="191"/>
      <c r="C7" s="191"/>
      <c r="D7" s="196"/>
      <c r="E7" s="191"/>
      <c r="F7" s="191"/>
      <c r="G7" s="190" t="s">
        <v>5</v>
      </c>
      <c r="H7" s="193" t="s">
        <v>6</v>
      </c>
      <c r="I7" s="194"/>
      <c r="J7" s="194"/>
      <c r="K7" s="191"/>
    </row>
    <row r="8" spans="1:13" ht="33.75" customHeight="1" x14ac:dyDescent="0.25">
      <c r="A8" s="197"/>
      <c r="B8" s="192"/>
      <c r="C8" s="192"/>
      <c r="D8" s="197"/>
      <c r="E8" s="192"/>
      <c r="F8" s="192"/>
      <c r="G8" s="192"/>
      <c r="H8" s="38">
        <v>2024</v>
      </c>
      <c r="I8" s="38">
        <v>2025</v>
      </c>
      <c r="J8" s="38">
        <v>2026</v>
      </c>
      <c r="K8" s="192"/>
    </row>
    <row r="9" spans="1:13" ht="15.75" x14ac:dyDescent="0.25">
      <c r="A9" s="63">
        <v>1</v>
      </c>
      <c r="B9" s="63">
        <v>2</v>
      </c>
      <c r="C9" s="64">
        <v>3</v>
      </c>
      <c r="D9" s="63">
        <v>4</v>
      </c>
      <c r="E9" s="63">
        <v>5</v>
      </c>
      <c r="F9" s="63">
        <v>6</v>
      </c>
      <c r="G9" s="63">
        <v>7</v>
      </c>
      <c r="H9" s="63">
        <v>8</v>
      </c>
      <c r="I9" s="63">
        <v>9</v>
      </c>
      <c r="J9" s="63">
        <v>10</v>
      </c>
      <c r="K9" s="63">
        <v>12</v>
      </c>
    </row>
    <row r="10" spans="1:13" ht="78.75" x14ac:dyDescent="0.25">
      <c r="A10" s="162">
        <v>1</v>
      </c>
      <c r="B10" s="187" t="s">
        <v>8</v>
      </c>
      <c r="C10" s="4" t="s">
        <v>44</v>
      </c>
      <c r="D10" s="34" t="s">
        <v>31</v>
      </c>
      <c r="E10" s="47" t="s">
        <v>9</v>
      </c>
      <c r="F10" s="65" t="s">
        <v>21</v>
      </c>
      <c r="G10" s="6"/>
      <c r="H10" s="50"/>
      <c r="I10" s="50"/>
      <c r="J10" s="50"/>
      <c r="K10" s="176" t="s">
        <v>32</v>
      </c>
    </row>
    <row r="11" spans="1:13" ht="63" x14ac:dyDescent="0.25">
      <c r="A11" s="164"/>
      <c r="B11" s="188"/>
      <c r="C11" s="5" t="s">
        <v>45</v>
      </c>
      <c r="D11" s="34" t="s">
        <v>31</v>
      </c>
      <c r="E11" s="28" t="s">
        <v>9</v>
      </c>
      <c r="F11" s="28" t="s">
        <v>21</v>
      </c>
      <c r="G11" s="6"/>
      <c r="H11" s="51"/>
      <c r="I11" s="51"/>
      <c r="J11" s="51"/>
      <c r="K11" s="177"/>
    </row>
    <row r="12" spans="1:13" ht="63" x14ac:dyDescent="0.25">
      <c r="A12" s="164"/>
      <c r="B12" s="188"/>
      <c r="C12" s="4" t="s">
        <v>46</v>
      </c>
      <c r="D12" s="34" t="s">
        <v>31</v>
      </c>
      <c r="E12" s="28" t="s">
        <v>9</v>
      </c>
      <c r="F12" s="28" t="s">
        <v>21</v>
      </c>
      <c r="G12" s="6"/>
      <c r="H12" s="50"/>
      <c r="I12" s="50"/>
      <c r="J12" s="50"/>
      <c r="K12" s="177"/>
    </row>
    <row r="13" spans="1:13" ht="80.25" customHeight="1" x14ac:dyDescent="0.25">
      <c r="A13" s="163"/>
      <c r="B13" s="189"/>
      <c r="C13" s="4" t="s">
        <v>47</v>
      </c>
      <c r="D13" s="34" t="s">
        <v>31</v>
      </c>
      <c r="E13" s="28" t="s">
        <v>9</v>
      </c>
      <c r="F13" s="28" t="s">
        <v>21</v>
      </c>
      <c r="G13" s="99">
        <f t="shared" ref="G13:G18" si="0">H13+I13+J13</f>
        <v>420.03800000000001</v>
      </c>
      <c r="H13" s="100">
        <f>121.5</f>
        <v>121.5</v>
      </c>
      <c r="I13" s="100">
        <v>178.90799999999999</v>
      </c>
      <c r="J13" s="100">
        <v>119.63</v>
      </c>
      <c r="K13" s="178"/>
    </row>
    <row r="14" spans="1:13" ht="47.25" x14ac:dyDescent="0.25">
      <c r="A14" s="1"/>
      <c r="B14" s="206" t="s">
        <v>22</v>
      </c>
      <c r="C14" s="207"/>
      <c r="D14" s="207"/>
      <c r="E14" s="208"/>
      <c r="F14" s="49" t="s">
        <v>21</v>
      </c>
      <c r="G14" s="77">
        <f t="shared" si="0"/>
        <v>420.03800000000001</v>
      </c>
      <c r="H14" s="52">
        <f>H10+H11+H12+H13</f>
        <v>121.5</v>
      </c>
      <c r="I14" s="52">
        <f>I10+I11+I12+I13</f>
        <v>178.90799999999999</v>
      </c>
      <c r="J14" s="52">
        <f>J10+J11+J12+J13</f>
        <v>119.63</v>
      </c>
      <c r="K14" s="1"/>
    </row>
    <row r="15" spans="1:13" ht="78.75" customHeight="1" x14ac:dyDescent="0.25">
      <c r="A15" s="212">
        <v>2</v>
      </c>
      <c r="B15" s="179" t="s">
        <v>33</v>
      </c>
      <c r="C15" s="57" t="s">
        <v>53</v>
      </c>
      <c r="D15" s="34" t="s">
        <v>31</v>
      </c>
      <c r="E15" s="8" t="s">
        <v>9</v>
      </c>
      <c r="F15" s="29" t="s">
        <v>21</v>
      </c>
      <c r="G15" s="99">
        <f t="shared" si="0"/>
        <v>147.19999999999999</v>
      </c>
      <c r="H15" s="100">
        <f>41.4</f>
        <v>41.4</v>
      </c>
      <c r="I15" s="100">
        <v>50.6</v>
      </c>
      <c r="J15" s="100">
        <v>55.2</v>
      </c>
      <c r="K15" s="29" t="s">
        <v>11</v>
      </c>
    </row>
    <row r="16" spans="1:13" ht="63.75" customHeight="1" x14ac:dyDescent="0.25">
      <c r="A16" s="213"/>
      <c r="B16" s="180"/>
      <c r="C16" s="57" t="s">
        <v>52</v>
      </c>
      <c r="D16" s="34" t="s">
        <v>31</v>
      </c>
      <c r="E16" s="9" t="s">
        <v>9</v>
      </c>
      <c r="F16" s="29" t="s">
        <v>21</v>
      </c>
      <c r="G16" s="53"/>
      <c r="H16" s="54"/>
      <c r="I16" s="54"/>
      <c r="J16" s="54"/>
      <c r="K16" s="40" t="s">
        <v>16</v>
      </c>
      <c r="M16" s="41"/>
    </row>
    <row r="17" spans="1:13" ht="43.5" customHeight="1" x14ac:dyDescent="0.25">
      <c r="A17" s="213"/>
      <c r="B17" s="180"/>
      <c r="C17" s="182" t="s">
        <v>51</v>
      </c>
      <c r="D17" s="156" t="s">
        <v>31</v>
      </c>
      <c r="E17" s="167" t="s">
        <v>9</v>
      </c>
      <c r="F17" s="44" t="s">
        <v>21</v>
      </c>
      <c r="G17" s="54">
        <f t="shared" si="0"/>
        <v>4546.0150000000003</v>
      </c>
      <c r="H17" s="54">
        <f>1003.01+1225.08</f>
        <v>2228.09</v>
      </c>
      <c r="I17" s="54">
        <f>1000+1200-882.075</f>
        <v>1317.925</v>
      </c>
      <c r="J17" s="54">
        <v>1000</v>
      </c>
      <c r="K17" s="176" t="s">
        <v>35</v>
      </c>
      <c r="M17" s="41"/>
    </row>
    <row r="18" spans="1:13" ht="40.5" customHeight="1" x14ac:dyDescent="0.25">
      <c r="A18" s="213"/>
      <c r="B18" s="180"/>
      <c r="C18" s="183"/>
      <c r="D18" s="169"/>
      <c r="E18" s="168"/>
      <c r="F18" s="44" t="s">
        <v>10</v>
      </c>
      <c r="G18" s="54">
        <f t="shared" si="0"/>
        <v>10745.975</v>
      </c>
      <c r="H18" s="54">
        <f>2340.356+2858.519</f>
        <v>5198.875</v>
      </c>
      <c r="I18" s="54">
        <v>2874.1</v>
      </c>
      <c r="J18" s="54">
        <v>2673</v>
      </c>
      <c r="K18" s="177"/>
    </row>
    <row r="19" spans="1:13" ht="43.5" customHeight="1" x14ac:dyDescent="0.25">
      <c r="A19" s="213"/>
      <c r="B19" s="180"/>
      <c r="C19" s="184" t="s">
        <v>50</v>
      </c>
      <c r="D19" s="156" t="s">
        <v>31</v>
      </c>
      <c r="E19" s="167" t="s">
        <v>9</v>
      </c>
      <c r="F19" s="44" t="s">
        <v>21</v>
      </c>
      <c r="G19" s="54"/>
      <c r="H19" s="54"/>
      <c r="I19" s="54"/>
      <c r="J19" s="53"/>
      <c r="K19" s="177"/>
    </row>
    <row r="20" spans="1:13" ht="46.5" customHeight="1" x14ac:dyDescent="0.25">
      <c r="A20" s="213"/>
      <c r="B20" s="180"/>
      <c r="C20" s="185"/>
      <c r="D20" s="169"/>
      <c r="E20" s="168"/>
      <c r="F20" s="44" t="s">
        <v>10</v>
      </c>
      <c r="G20" s="54"/>
      <c r="H20" s="54"/>
      <c r="I20" s="54"/>
      <c r="J20" s="53"/>
      <c r="K20" s="177"/>
    </row>
    <row r="21" spans="1:13" ht="45.75" customHeight="1" x14ac:dyDescent="0.25">
      <c r="A21" s="213"/>
      <c r="B21" s="180"/>
      <c r="C21" s="184" t="s">
        <v>49</v>
      </c>
      <c r="D21" s="156" t="s">
        <v>31</v>
      </c>
      <c r="E21" s="167" t="s">
        <v>9</v>
      </c>
      <c r="F21" s="44" t="s">
        <v>21</v>
      </c>
      <c r="G21" s="54"/>
      <c r="H21" s="54"/>
      <c r="I21" s="54"/>
      <c r="J21" s="53"/>
      <c r="K21" s="177"/>
    </row>
    <row r="22" spans="1:13" ht="36" customHeight="1" x14ac:dyDescent="0.25">
      <c r="A22" s="213"/>
      <c r="B22" s="180"/>
      <c r="C22" s="185"/>
      <c r="D22" s="169"/>
      <c r="E22" s="168"/>
      <c r="F22" s="44" t="s">
        <v>10</v>
      </c>
      <c r="G22" s="54"/>
      <c r="H22" s="54"/>
      <c r="I22" s="54"/>
      <c r="J22" s="53"/>
      <c r="K22" s="177"/>
    </row>
    <row r="23" spans="1:13" ht="56.25" customHeight="1" x14ac:dyDescent="0.25">
      <c r="A23" s="213"/>
      <c r="B23" s="180"/>
      <c r="C23" s="184" t="s">
        <v>48</v>
      </c>
      <c r="D23" s="156" t="s">
        <v>31</v>
      </c>
      <c r="E23" s="167" t="s">
        <v>9</v>
      </c>
      <c r="F23" s="44" t="s">
        <v>21</v>
      </c>
      <c r="G23" s="54"/>
      <c r="H23" s="54"/>
      <c r="I23" s="54"/>
      <c r="J23" s="53"/>
      <c r="K23" s="177"/>
    </row>
    <row r="24" spans="1:13" ht="38.25" customHeight="1" x14ac:dyDescent="0.25">
      <c r="A24" s="214"/>
      <c r="B24" s="181"/>
      <c r="C24" s="185"/>
      <c r="D24" s="169"/>
      <c r="E24" s="168"/>
      <c r="F24" s="44" t="s">
        <v>10</v>
      </c>
      <c r="G24" s="54"/>
      <c r="H24" s="54"/>
      <c r="I24" s="54"/>
      <c r="J24" s="53"/>
      <c r="K24" s="178"/>
    </row>
    <row r="25" spans="1:13" ht="47.25" x14ac:dyDescent="0.25">
      <c r="A25" s="152"/>
      <c r="B25" s="170" t="s">
        <v>23</v>
      </c>
      <c r="C25" s="171"/>
      <c r="D25" s="171"/>
      <c r="E25" s="172"/>
      <c r="F25" s="49" t="s">
        <v>21</v>
      </c>
      <c r="G25" s="101">
        <f>H25+I25+J25</f>
        <v>4693.2150000000001</v>
      </c>
      <c r="H25" s="101">
        <f>H15+H16+H17+H19+H21+H23</f>
        <v>2269.4900000000002</v>
      </c>
      <c r="I25" s="102">
        <f>I15+I16+I17+I19+I21+I23</f>
        <v>1368.5249999999999</v>
      </c>
      <c r="J25" s="102">
        <f>J15+J16+J17+J19+J21+J23</f>
        <v>1055.2</v>
      </c>
      <c r="K25" s="55"/>
    </row>
    <row r="26" spans="1:13" ht="33.75" customHeight="1" x14ac:dyDescent="0.25">
      <c r="A26" s="153"/>
      <c r="B26" s="173"/>
      <c r="C26" s="174"/>
      <c r="D26" s="174"/>
      <c r="E26" s="175"/>
      <c r="F26" s="56" t="s">
        <v>10</v>
      </c>
      <c r="G26" s="101">
        <f>H26+I26+J26</f>
        <v>10745.975</v>
      </c>
      <c r="H26" s="101">
        <f>H24+H22+H20+H18</f>
        <v>5198.875</v>
      </c>
      <c r="I26" s="101">
        <f>I24+I22+I20+I18</f>
        <v>2874.1</v>
      </c>
      <c r="J26" s="101">
        <f>J24+J22+J20+J18</f>
        <v>2673</v>
      </c>
      <c r="K26" s="7"/>
    </row>
    <row r="27" spans="1:13" ht="109.5" customHeight="1" x14ac:dyDescent="0.25">
      <c r="A27" s="91">
        <v>3</v>
      </c>
      <c r="B27" s="92" t="s">
        <v>17</v>
      </c>
      <c r="C27" s="36" t="s">
        <v>54</v>
      </c>
      <c r="D27" s="34" t="s">
        <v>31</v>
      </c>
      <c r="E27" s="8" t="s">
        <v>9</v>
      </c>
      <c r="F27" s="29" t="s">
        <v>21</v>
      </c>
      <c r="G27" s="108">
        <f t="shared" ref="G27:G28" si="1">H27+I27+J27</f>
        <v>5762.0550899999998</v>
      </c>
      <c r="H27" s="100">
        <f>1260+791.684</f>
        <v>2051.6840000000002</v>
      </c>
      <c r="I27" s="108">
        <v>1820.3710900000001</v>
      </c>
      <c r="J27" s="100">
        <v>1890</v>
      </c>
      <c r="K27" s="29" t="s">
        <v>34</v>
      </c>
    </row>
    <row r="28" spans="1:13" ht="80.25" customHeight="1" x14ac:dyDescent="0.25">
      <c r="A28" s="58"/>
      <c r="B28" s="32"/>
      <c r="C28" s="37" t="s">
        <v>113</v>
      </c>
      <c r="D28" s="34" t="s">
        <v>31</v>
      </c>
      <c r="E28" s="33" t="s">
        <v>9</v>
      </c>
      <c r="F28" s="29" t="s">
        <v>21</v>
      </c>
      <c r="G28" s="100">
        <f t="shared" si="1"/>
        <v>2975.5499999999997</v>
      </c>
      <c r="H28" s="100">
        <v>19.239999999999998</v>
      </c>
      <c r="I28" s="100"/>
      <c r="J28" s="100">
        <v>2956.31</v>
      </c>
      <c r="K28" s="25" t="s">
        <v>25</v>
      </c>
    </row>
    <row r="29" spans="1:13" ht="111" customHeight="1" x14ac:dyDescent="0.25">
      <c r="A29" s="17"/>
      <c r="B29" s="32"/>
      <c r="C29" s="37" t="s">
        <v>107</v>
      </c>
      <c r="D29" s="34" t="s">
        <v>31</v>
      </c>
      <c r="E29" s="33" t="s">
        <v>9</v>
      </c>
      <c r="F29" s="29" t="s">
        <v>21</v>
      </c>
      <c r="G29" s="100"/>
      <c r="H29" s="100"/>
      <c r="I29" s="100"/>
      <c r="J29" s="100"/>
      <c r="K29" s="25" t="s">
        <v>36</v>
      </c>
    </row>
    <row r="30" spans="1:13" ht="88.5" customHeight="1" x14ac:dyDescent="0.25">
      <c r="A30" s="17"/>
      <c r="B30" s="32"/>
      <c r="C30" s="139" t="s">
        <v>124</v>
      </c>
      <c r="D30" s="27" t="s">
        <v>31</v>
      </c>
      <c r="E30" s="33" t="s">
        <v>126</v>
      </c>
      <c r="F30" s="33" t="s">
        <v>21</v>
      </c>
      <c r="G30" s="100">
        <f t="shared" ref="G30:G32" si="2">H30+I30+J30</f>
        <v>7047</v>
      </c>
      <c r="H30" s="100">
        <f>1500+200</f>
        <v>1700</v>
      </c>
      <c r="I30" s="145">
        <v>1925</v>
      </c>
      <c r="J30" s="151">
        <v>3422</v>
      </c>
      <c r="K30" s="15" t="s">
        <v>67</v>
      </c>
    </row>
    <row r="31" spans="1:13" ht="46.5" customHeight="1" x14ac:dyDescent="0.25">
      <c r="A31" s="18"/>
      <c r="B31" s="32"/>
      <c r="C31" s="140" t="s">
        <v>125</v>
      </c>
      <c r="D31" s="156" t="s">
        <v>31</v>
      </c>
      <c r="E31" s="156" t="s">
        <v>123</v>
      </c>
      <c r="F31" s="33" t="s">
        <v>21</v>
      </c>
      <c r="G31" s="100"/>
      <c r="H31" s="100"/>
      <c r="I31" s="100">
        <v>2757.55</v>
      </c>
      <c r="J31" s="103"/>
      <c r="K31" s="141"/>
    </row>
    <row r="32" spans="1:13" ht="60" customHeight="1" x14ac:dyDescent="0.25">
      <c r="A32" s="18"/>
      <c r="B32" s="138"/>
      <c r="C32" s="142"/>
      <c r="D32" s="219"/>
      <c r="E32" s="219"/>
      <c r="F32" s="59" t="s">
        <v>122</v>
      </c>
      <c r="G32" s="100">
        <f t="shared" si="2"/>
        <v>1242.45</v>
      </c>
      <c r="H32" s="143"/>
      <c r="I32" s="143">
        <v>1242.45</v>
      </c>
      <c r="J32" s="143"/>
      <c r="K32" s="144"/>
    </row>
    <row r="33" spans="1:11" ht="76.5" customHeight="1" x14ac:dyDescent="0.25">
      <c r="A33" s="228" t="s">
        <v>24</v>
      </c>
      <c r="B33" s="229"/>
      <c r="C33" s="229"/>
      <c r="D33" s="229"/>
      <c r="E33" s="230"/>
      <c r="F33" s="49" t="s">
        <v>21</v>
      </c>
      <c r="G33" s="101">
        <f>H33+I33+J33</f>
        <v>18542.15509</v>
      </c>
      <c r="H33" s="101">
        <f>SUM(H27:H30)</f>
        <v>3770.924</v>
      </c>
      <c r="I33" s="101">
        <f>I30+I28+I27+I31</f>
        <v>6502.9210899999998</v>
      </c>
      <c r="J33" s="101">
        <f>SUM(J27:J30)</f>
        <v>8268.31</v>
      </c>
      <c r="K33" s="7"/>
    </row>
    <row r="34" spans="1:11" ht="51.75" customHeight="1" x14ac:dyDescent="0.25">
      <c r="A34" s="231"/>
      <c r="B34" s="232"/>
      <c r="C34" s="232"/>
      <c r="D34" s="232"/>
      <c r="E34" s="233"/>
      <c r="F34" s="136" t="s">
        <v>10</v>
      </c>
      <c r="G34" s="101">
        <f>H34+I34+J34</f>
        <v>1242.45</v>
      </c>
      <c r="H34" s="101"/>
      <c r="I34" s="101">
        <f>I32</f>
        <v>1242.45</v>
      </c>
      <c r="J34" s="101"/>
      <c r="K34" s="1"/>
    </row>
    <row r="35" spans="1:11" ht="58.5" customHeight="1" x14ac:dyDescent="0.25">
      <c r="A35" s="162">
        <v>4</v>
      </c>
      <c r="B35" s="160" t="s">
        <v>12</v>
      </c>
      <c r="C35" s="11" t="s">
        <v>55</v>
      </c>
      <c r="D35" s="34" t="s">
        <v>31</v>
      </c>
      <c r="E35" s="8" t="s">
        <v>9</v>
      </c>
      <c r="F35" s="29" t="s">
        <v>21</v>
      </c>
      <c r="G35" s="100">
        <f t="shared" ref="G35:G43" si="3">H35+I35+J35</f>
        <v>47.997</v>
      </c>
      <c r="H35" s="100">
        <f>24.451-6-5.7</f>
        <v>12.751000000000001</v>
      </c>
      <c r="I35" s="100">
        <v>18.061</v>
      </c>
      <c r="J35" s="100">
        <v>17.184999999999999</v>
      </c>
      <c r="K35" s="160" t="s">
        <v>37</v>
      </c>
    </row>
    <row r="36" spans="1:11" ht="60" customHeight="1" x14ac:dyDescent="0.25">
      <c r="A36" s="163"/>
      <c r="B36" s="161"/>
      <c r="C36" s="12" t="s">
        <v>56</v>
      </c>
      <c r="D36" s="34" t="s">
        <v>31</v>
      </c>
      <c r="E36" s="8" t="s">
        <v>9</v>
      </c>
      <c r="F36" s="29" t="s">
        <v>21</v>
      </c>
      <c r="G36" s="99"/>
      <c r="H36" s="104"/>
      <c r="I36" s="105"/>
      <c r="J36" s="106"/>
      <c r="K36" s="161"/>
    </row>
    <row r="37" spans="1:11" ht="106.5" customHeight="1" x14ac:dyDescent="0.25">
      <c r="A37" s="158"/>
      <c r="B37" s="170" t="s">
        <v>26</v>
      </c>
      <c r="C37" s="171"/>
      <c r="D37" s="171"/>
      <c r="E37" s="172"/>
      <c r="F37" s="49" t="s">
        <v>21</v>
      </c>
      <c r="G37" s="102">
        <f t="shared" si="3"/>
        <v>47.997</v>
      </c>
      <c r="H37" s="102">
        <f>H35+H36</f>
        <v>12.751000000000001</v>
      </c>
      <c r="I37" s="102">
        <f t="shared" ref="I37:J37" si="4">I35+I36</f>
        <v>18.061</v>
      </c>
      <c r="J37" s="102">
        <f t="shared" si="4"/>
        <v>17.184999999999999</v>
      </c>
      <c r="K37" s="10"/>
    </row>
    <row r="38" spans="1:11" ht="63" customHeight="1" x14ac:dyDescent="0.25">
      <c r="A38" s="159"/>
      <c r="B38" s="173"/>
      <c r="C38" s="174"/>
      <c r="D38" s="174"/>
      <c r="E38" s="175"/>
      <c r="F38" s="3" t="s">
        <v>10</v>
      </c>
      <c r="G38" s="106">
        <f t="shared" si="3"/>
        <v>0</v>
      </c>
      <c r="H38" s="107"/>
      <c r="I38" s="107"/>
      <c r="J38" s="107"/>
      <c r="K38" s="13"/>
    </row>
    <row r="39" spans="1:11" ht="71.25" customHeight="1" x14ac:dyDescent="0.25">
      <c r="A39" s="162">
        <v>5</v>
      </c>
      <c r="B39" s="160" t="s">
        <v>38</v>
      </c>
      <c r="C39" s="35" t="s">
        <v>57</v>
      </c>
      <c r="D39" s="34" t="s">
        <v>31</v>
      </c>
      <c r="E39" s="8" t="s">
        <v>9</v>
      </c>
      <c r="F39" s="29" t="s">
        <v>21</v>
      </c>
      <c r="G39" s="99">
        <f t="shared" si="3"/>
        <v>70.467000000000013</v>
      </c>
      <c r="H39" s="100"/>
      <c r="I39" s="100">
        <v>34.880000000000003</v>
      </c>
      <c r="J39" s="100">
        <v>35.587000000000003</v>
      </c>
      <c r="K39" s="11" t="s">
        <v>13</v>
      </c>
    </row>
    <row r="40" spans="1:11" ht="114.75" customHeight="1" x14ac:dyDescent="0.25">
      <c r="A40" s="164"/>
      <c r="B40" s="198"/>
      <c r="C40" s="35" t="s">
        <v>58</v>
      </c>
      <c r="D40" s="34" t="s">
        <v>31</v>
      </c>
      <c r="E40" s="8" t="s">
        <v>9</v>
      </c>
      <c r="F40" s="29" t="s">
        <v>21</v>
      </c>
      <c r="G40" s="99">
        <f t="shared" si="3"/>
        <v>45</v>
      </c>
      <c r="H40" s="100">
        <v>15</v>
      </c>
      <c r="I40" s="100">
        <v>15</v>
      </c>
      <c r="J40" s="100">
        <v>15</v>
      </c>
      <c r="K40" s="165" t="s">
        <v>14</v>
      </c>
    </row>
    <row r="41" spans="1:11" ht="66.75" customHeight="1" x14ac:dyDescent="0.25">
      <c r="A41" s="164"/>
      <c r="B41" s="198"/>
      <c r="C41" s="76" t="s">
        <v>59</v>
      </c>
      <c r="D41" s="27" t="s">
        <v>31</v>
      </c>
      <c r="E41" s="15" t="s">
        <v>9</v>
      </c>
      <c r="F41" s="33" t="s">
        <v>21</v>
      </c>
      <c r="G41" s="99">
        <f t="shared" ref="G41:G42" si="5">H41+I41+J41</f>
        <v>97.4</v>
      </c>
      <c r="H41" s="100">
        <v>97.4</v>
      </c>
      <c r="I41" s="100"/>
      <c r="J41" s="100"/>
      <c r="K41" s="166"/>
    </row>
    <row r="42" spans="1:11" ht="58.5" customHeight="1" x14ac:dyDescent="0.25">
      <c r="A42" s="31"/>
      <c r="B42" s="42"/>
      <c r="C42" s="97" t="s">
        <v>108</v>
      </c>
      <c r="D42" s="27" t="s">
        <v>31</v>
      </c>
      <c r="E42" s="15" t="s">
        <v>9</v>
      </c>
      <c r="F42" s="33" t="s">
        <v>21</v>
      </c>
      <c r="G42" s="100">
        <f t="shared" si="5"/>
        <v>24.3</v>
      </c>
      <c r="H42" s="100"/>
      <c r="I42" s="100">
        <v>11.5</v>
      </c>
      <c r="J42" s="100">
        <v>12.8</v>
      </c>
      <c r="K42" s="1"/>
    </row>
    <row r="43" spans="1:11" ht="67.5" customHeight="1" x14ac:dyDescent="0.25">
      <c r="A43" s="1"/>
      <c r="B43" s="206" t="s">
        <v>27</v>
      </c>
      <c r="C43" s="207"/>
      <c r="D43" s="207"/>
      <c r="E43" s="208"/>
      <c r="F43" s="49" t="s">
        <v>21</v>
      </c>
      <c r="G43" s="102">
        <f t="shared" si="3"/>
        <v>237.167</v>
      </c>
      <c r="H43" s="101">
        <f>SUM(H39:H42)</f>
        <v>112.4</v>
      </c>
      <c r="I43" s="102">
        <f t="shared" ref="I43:J43" si="6">SUM(I39:I42)</f>
        <v>61.38</v>
      </c>
      <c r="J43" s="102">
        <f t="shared" si="6"/>
        <v>63.387</v>
      </c>
      <c r="K43" s="1"/>
    </row>
    <row r="44" spans="1:11" ht="65.25" customHeight="1" x14ac:dyDescent="0.25">
      <c r="A44" s="162">
        <v>6</v>
      </c>
      <c r="B44" s="156" t="s">
        <v>39</v>
      </c>
      <c r="C44" s="84" t="s">
        <v>60</v>
      </c>
      <c r="D44" s="34" t="s">
        <v>31</v>
      </c>
      <c r="E44" s="15" t="s">
        <v>9</v>
      </c>
      <c r="F44" s="2" t="s">
        <v>21</v>
      </c>
      <c r="G44" s="100">
        <f t="shared" ref="G44:G65" si="7">H44+I44+J44</f>
        <v>132.85599999999999</v>
      </c>
      <c r="H44" s="100">
        <f>10.13+34.626</f>
        <v>44.756</v>
      </c>
      <c r="I44" s="100">
        <v>33.5</v>
      </c>
      <c r="J44" s="100">
        <v>54.6</v>
      </c>
      <c r="K44" s="160" t="s">
        <v>40</v>
      </c>
    </row>
    <row r="45" spans="1:11" ht="34.5" customHeight="1" x14ac:dyDescent="0.25">
      <c r="A45" s="164"/>
      <c r="B45" s="157"/>
      <c r="C45" s="85" t="s">
        <v>61</v>
      </c>
      <c r="D45" s="27" t="s">
        <v>31</v>
      </c>
      <c r="E45" s="15" t="s">
        <v>9</v>
      </c>
      <c r="F45" s="59" t="s">
        <v>21</v>
      </c>
      <c r="G45" s="100">
        <f t="shared" si="7"/>
        <v>768.6</v>
      </c>
      <c r="H45" s="100">
        <f>300+400+94.004+41.471-37.125-700-56.879-41.471</f>
        <v>0</v>
      </c>
      <c r="I45" s="100">
        <f>300+400+75.203-681.603</f>
        <v>93.600000000000023</v>
      </c>
      <c r="J45" s="100">
        <v>675</v>
      </c>
      <c r="K45" s="198"/>
    </row>
    <row r="46" spans="1:11" ht="45.75" customHeight="1" x14ac:dyDescent="0.25">
      <c r="A46" s="164"/>
      <c r="B46" s="157"/>
      <c r="C46" s="85" t="s">
        <v>62</v>
      </c>
      <c r="D46" s="27" t="s">
        <v>31</v>
      </c>
      <c r="E46" s="15" t="s">
        <v>9</v>
      </c>
      <c r="F46" s="59" t="s">
        <v>21</v>
      </c>
      <c r="G46" s="100">
        <f t="shared" si="7"/>
        <v>10515.726999999999</v>
      </c>
      <c r="H46" s="100">
        <f>1154.415+3280.407+113.07-2000-190+71.226</f>
        <v>2429.1179999999999</v>
      </c>
      <c r="I46" s="100">
        <v>3336.6089999999999</v>
      </c>
      <c r="J46" s="100">
        <v>4750</v>
      </c>
      <c r="K46" s="198"/>
    </row>
    <row r="47" spans="1:11" ht="44.25" customHeight="1" x14ac:dyDescent="0.25">
      <c r="A47" s="164"/>
      <c r="B47" s="30"/>
      <c r="C47" s="220" t="s">
        <v>117</v>
      </c>
      <c r="D47" s="156" t="s">
        <v>31</v>
      </c>
      <c r="E47" s="182" t="s">
        <v>9</v>
      </c>
      <c r="F47" s="44" t="s">
        <v>21</v>
      </c>
      <c r="G47" s="108">
        <f t="shared" si="7"/>
        <v>28341.154439999998</v>
      </c>
      <c r="H47" s="100">
        <f>350+5961.962</f>
        <v>6311.9620000000004</v>
      </c>
      <c r="I47" s="109">
        <f>5274.913+6487.38166+168+2158.53418+4938.78</f>
        <v>19027.608840000001</v>
      </c>
      <c r="J47" s="100">
        <f>3001.5836</f>
        <v>3001.5835999999999</v>
      </c>
      <c r="K47" s="198"/>
    </row>
    <row r="48" spans="1:11" ht="61.5" customHeight="1" x14ac:dyDescent="0.25">
      <c r="A48" s="31"/>
      <c r="B48" s="30"/>
      <c r="C48" s="221"/>
      <c r="D48" s="219"/>
      <c r="E48" s="218"/>
      <c r="F48" s="59" t="s">
        <v>10</v>
      </c>
      <c r="G48" s="108">
        <f t="shared" si="7"/>
        <v>45549.21961</v>
      </c>
      <c r="H48" s="100">
        <v>24999.963</v>
      </c>
      <c r="I48" s="108">
        <v>20549.25661</v>
      </c>
      <c r="J48" s="103"/>
      <c r="K48" s="198"/>
    </row>
    <row r="49" spans="1:11" ht="111.75" customHeight="1" x14ac:dyDescent="0.25">
      <c r="A49" s="31"/>
      <c r="B49" s="30"/>
      <c r="C49" s="220" t="s">
        <v>131</v>
      </c>
      <c r="D49" s="156" t="s">
        <v>31</v>
      </c>
      <c r="E49" s="182" t="s">
        <v>9</v>
      </c>
      <c r="F49" s="44" t="s">
        <v>21</v>
      </c>
      <c r="G49" s="108">
        <f t="shared" si="7"/>
        <v>5638.0619400000014</v>
      </c>
      <c r="H49" s="100">
        <f>720+2291.414+100-2000-392.394</f>
        <v>719.02000000000021</v>
      </c>
      <c r="I49" s="109">
        <f>5583.782+10216.2802-5000-1200-5000-3600</f>
        <v>1000.0622000000003</v>
      </c>
      <c r="J49" s="145">
        <f>5500+3418.97874-4999.999</f>
        <v>3918.9797400000007</v>
      </c>
      <c r="K49" s="32" t="s">
        <v>138</v>
      </c>
    </row>
    <row r="50" spans="1:11" ht="63.75" customHeight="1" x14ac:dyDescent="0.25">
      <c r="A50" s="31"/>
      <c r="B50" s="30"/>
      <c r="C50" s="221"/>
      <c r="D50" s="219"/>
      <c r="E50" s="218"/>
      <c r="F50" s="59" t="s">
        <v>10</v>
      </c>
      <c r="G50" s="100">
        <f t="shared" si="7"/>
        <v>6723.97</v>
      </c>
      <c r="H50" s="100">
        <f>13060-12060+9000-10000</f>
        <v>0</v>
      </c>
      <c r="I50" s="100">
        <v>5723.97</v>
      </c>
      <c r="J50" s="103">
        <v>1000</v>
      </c>
      <c r="K50" s="32"/>
    </row>
    <row r="51" spans="1:11" ht="47.25" customHeight="1" x14ac:dyDescent="0.25">
      <c r="A51" s="31"/>
      <c r="B51" s="30"/>
      <c r="C51" s="16" t="s">
        <v>66</v>
      </c>
      <c r="D51" s="29" t="s">
        <v>31</v>
      </c>
      <c r="E51" s="33" t="s">
        <v>9</v>
      </c>
      <c r="F51" s="66" t="s">
        <v>21</v>
      </c>
      <c r="G51" s="100">
        <f t="shared" si="7"/>
        <v>1500</v>
      </c>
      <c r="H51" s="100">
        <v>1500</v>
      </c>
      <c r="I51" s="103"/>
      <c r="J51" s="103"/>
      <c r="K51" s="32"/>
    </row>
    <row r="52" spans="1:11" ht="120.75" customHeight="1" x14ac:dyDescent="0.25">
      <c r="A52" s="31"/>
      <c r="B52" s="30"/>
      <c r="C52" s="80" t="s">
        <v>103</v>
      </c>
      <c r="D52" s="33" t="s">
        <v>31</v>
      </c>
      <c r="E52" s="33" t="s">
        <v>9</v>
      </c>
      <c r="F52" s="44" t="s">
        <v>21</v>
      </c>
      <c r="G52" s="100">
        <f t="shared" si="7"/>
        <v>90</v>
      </c>
      <c r="H52" s="100">
        <v>90</v>
      </c>
      <c r="I52" s="103"/>
      <c r="J52" s="103"/>
      <c r="K52" s="32"/>
    </row>
    <row r="53" spans="1:11" ht="77.25" customHeight="1" x14ac:dyDescent="0.25">
      <c r="A53" s="94"/>
      <c r="B53" s="30"/>
      <c r="C53" s="220" t="s">
        <v>106</v>
      </c>
      <c r="D53" s="156" t="s">
        <v>31</v>
      </c>
      <c r="E53" s="156" t="s">
        <v>9</v>
      </c>
      <c r="F53" s="59" t="s">
        <v>21</v>
      </c>
      <c r="G53" s="100">
        <f t="shared" ref="G53:G56" si="8">H53+I53+J53</f>
        <v>0</v>
      </c>
      <c r="H53" s="100"/>
      <c r="I53" s="103"/>
      <c r="J53" s="103"/>
      <c r="K53" s="30"/>
    </row>
    <row r="54" spans="1:11" ht="96" customHeight="1" x14ac:dyDescent="0.25">
      <c r="A54" s="95"/>
      <c r="B54" s="30"/>
      <c r="C54" s="221"/>
      <c r="D54" s="219"/>
      <c r="E54" s="219"/>
      <c r="F54" s="59" t="s">
        <v>10</v>
      </c>
      <c r="G54" s="100">
        <f t="shared" si="8"/>
        <v>1000.1</v>
      </c>
      <c r="H54" s="100">
        <f>1000-1000</f>
        <v>0</v>
      </c>
      <c r="I54" s="100">
        <v>0.1</v>
      </c>
      <c r="J54" s="103">
        <v>1000</v>
      </c>
      <c r="K54" s="96"/>
    </row>
    <row r="55" spans="1:11" ht="96.75" customHeight="1" x14ac:dyDescent="0.25">
      <c r="A55" s="95"/>
      <c r="B55" s="30"/>
      <c r="C55" s="220" t="s">
        <v>112</v>
      </c>
      <c r="D55" s="156" t="s">
        <v>31</v>
      </c>
      <c r="E55" s="156" t="s">
        <v>9</v>
      </c>
      <c r="F55" s="59" t="s">
        <v>21</v>
      </c>
      <c r="G55" s="100">
        <f t="shared" si="8"/>
        <v>7494.8829999999998</v>
      </c>
      <c r="H55" s="100">
        <v>200</v>
      </c>
      <c r="I55" s="100">
        <v>7294.8829999999998</v>
      </c>
      <c r="J55" s="103"/>
      <c r="K55" s="30"/>
    </row>
    <row r="56" spans="1:11" ht="111.75" customHeight="1" x14ac:dyDescent="0.25">
      <c r="A56" s="95"/>
      <c r="B56" s="30"/>
      <c r="C56" s="221"/>
      <c r="D56" s="219"/>
      <c r="E56" s="219"/>
      <c r="F56" s="79" t="s">
        <v>10</v>
      </c>
      <c r="G56" s="100">
        <f t="shared" si="8"/>
        <v>0</v>
      </c>
      <c r="H56" s="100"/>
      <c r="I56" s="100"/>
      <c r="J56" s="103"/>
      <c r="K56" s="30"/>
    </row>
    <row r="57" spans="1:11" ht="106.5" customHeight="1" x14ac:dyDescent="0.25">
      <c r="A57" s="94"/>
      <c r="B57" s="30"/>
      <c r="C57" s="84" t="s">
        <v>119</v>
      </c>
      <c r="D57" s="33" t="s">
        <v>31</v>
      </c>
      <c r="E57" s="33" t="s">
        <v>9</v>
      </c>
      <c r="F57" s="79" t="s">
        <v>21</v>
      </c>
      <c r="G57" s="100">
        <f t="shared" si="7"/>
        <v>656.16200000000003</v>
      </c>
      <c r="H57" s="100">
        <v>167.57300000000001</v>
      </c>
      <c r="I57" s="100">
        <f>300+188.589</f>
        <v>488.589</v>
      </c>
      <c r="J57" s="103"/>
      <c r="K57" s="30"/>
    </row>
    <row r="58" spans="1:11" ht="94.5" customHeight="1" x14ac:dyDescent="0.25">
      <c r="A58" s="94"/>
      <c r="B58" s="30"/>
      <c r="C58" s="98" t="s">
        <v>118</v>
      </c>
      <c r="D58" s="33" t="s">
        <v>31</v>
      </c>
      <c r="E58" s="33" t="s">
        <v>9</v>
      </c>
      <c r="F58" s="79" t="s">
        <v>21</v>
      </c>
      <c r="G58" s="100">
        <f t="shared" ref="G58:G62" si="9">H58+I58+J58</f>
        <v>381.16800000000001</v>
      </c>
      <c r="H58" s="100"/>
      <c r="I58" s="100">
        <v>300</v>
      </c>
      <c r="J58" s="149">
        <v>81.168000000000006</v>
      </c>
      <c r="K58" s="30"/>
    </row>
    <row r="59" spans="1:11" ht="116.25" customHeight="1" x14ac:dyDescent="0.25">
      <c r="A59" s="94"/>
      <c r="B59" s="30"/>
      <c r="C59" s="98" t="s">
        <v>116</v>
      </c>
      <c r="D59" s="33" t="s">
        <v>31</v>
      </c>
      <c r="E59" s="33" t="s">
        <v>9</v>
      </c>
      <c r="F59" s="79" t="s">
        <v>21</v>
      </c>
      <c r="G59" s="100">
        <f t="shared" si="9"/>
        <v>2810</v>
      </c>
      <c r="H59" s="100"/>
      <c r="I59" s="100">
        <v>810</v>
      </c>
      <c r="J59" s="103">
        <v>2000</v>
      </c>
      <c r="K59" s="30"/>
    </row>
    <row r="60" spans="1:11" ht="108" customHeight="1" x14ac:dyDescent="0.25">
      <c r="A60" s="94"/>
      <c r="B60" s="30"/>
      <c r="C60" s="98" t="s">
        <v>139</v>
      </c>
      <c r="D60" s="33" t="s">
        <v>31</v>
      </c>
      <c r="E60" s="33" t="s">
        <v>9</v>
      </c>
      <c r="F60" s="79" t="s">
        <v>21</v>
      </c>
      <c r="G60" s="100">
        <f t="shared" si="9"/>
        <v>3000</v>
      </c>
      <c r="H60" s="100"/>
      <c r="I60" s="100">
        <f>1500+1500</f>
        <v>3000</v>
      </c>
      <c r="J60" s="103"/>
      <c r="K60" s="30"/>
    </row>
    <row r="61" spans="1:11" ht="129" customHeight="1" x14ac:dyDescent="0.25">
      <c r="A61" s="94"/>
      <c r="B61" s="30"/>
      <c r="C61" s="98" t="s">
        <v>132</v>
      </c>
      <c r="D61" s="33" t="s">
        <v>31</v>
      </c>
      <c r="E61" s="33" t="s">
        <v>9</v>
      </c>
      <c r="F61" s="79" t="s">
        <v>21</v>
      </c>
      <c r="G61" s="100">
        <f t="shared" si="9"/>
        <v>9614.1916000000001</v>
      </c>
      <c r="H61" s="100"/>
      <c r="I61" s="100">
        <v>5270</v>
      </c>
      <c r="J61" s="150">
        <v>4344.1916000000001</v>
      </c>
      <c r="K61" s="30"/>
    </row>
    <row r="62" spans="1:11" ht="142.5" customHeight="1" x14ac:dyDescent="0.25">
      <c r="A62" s="94"/>
      <c r="B62" s="30"/>
      <c r="C62" s="98" t="s">
        <v>133</v>
      </c>
      <c r="D62" s="33" t="s">
        <v>31</v>
      </c>
      <c r="E62" s="33" t="s">
        <v>9</v>
      </c>
      <c r="F62" s="79" t="s">
        <v>21</v>
      </c>
      <c r="G62" s="100">
        <f t="shared" si="9"/>
        <v>65</v>
      </c>
      <c r="H62" s="100"/>
      <c r="I62" s="100">
        <v>65</v>
      </c>
      <c r="J62" s="103"/>
      <c r="K62" s="30"/>
    </row>
    <row r="63" spans="1:11" ht="106.5" customHeight="1" x14ac:dyDescent="0.25">
      <c r="A63" s="94"/>
      <c r="B63" s="30"/>
      <c r="C63" s="98" t="s">
        <v>134</v>
      </c>
      <c r="D63" s="33" t="s">
        <v>31</v>
      </c>
      <c r="E63" s="33" t="s">
        <v>9</v>
      </c>
      <c r="F63" s="79" t="s">
        <v>21</v>
      </c>
      <c r="G63" s="100">
        <f t="shared" si="7"/>
        <v>60</v>
      </c>
      <c r="H63" s="100"/>
      <c r="I63" s="100">
        <v>60</v>
      </c>
      <c r="J63" s="103"/>
      <c r="K63" s="30"/>
    </row>
    <row r="64" spans="1:11" ht="167.25" customHeight="1" x14ac:dyDescent="0.25">
      <c r="A64" s="94"/>
      <c r="B64" s="30"/>
      <c r="C64" s="98" t="s">
        <v>135</v>
      </c>
      <c r="D64" s="98" t="s">
        <v>128</v>
      </c>
      <c r="E64" s="33" t="s">
        <v>9</v>
      </c>
      <c r="F64" s="79" t="s">
        <v>21</v>
      </c>
      <c r="G64" s="100">
        <f t="shared" si="7"/>
        <v>2E-3</v>
      </c>
      <c r="H64" s="100"/>
      <c r="I64" s="100">
        <v>1E-3</v>
      </c>
      <c r="J64" s="149">
        <v>1E-3</v>
      </c>
      <c r="K64" s="30"/>
    </row>
    <row r="65" spans="1:11" ht="93.75" customHeight="1" x14ac:dyDescent="0.25">
      <c r="A65" s="95"/>
      <c r="B65" s="30"/>
      <c r="C65" s="98" t="s">
        <v>130</v>
      </c>
      <c r="D65" s="33" t="s">
        <v>31</v>
      </c>
      <c r="E65" s="33" t="s">
        <v>9</v>
      </c>
      <c r="F65" s="79" t="s">
        <v>21</v>
      </c>
      <c r="G65" s="100">
        <f t="shared" si="7"/>
        <v>1E-3</v>
      </c>
      <c r="H65" s="100"/>
      <c r="I65" s="100">
        <v>1E-3</v>
      </c>
      <c r="J65" s="149"/>
      <c r="K65" s="96"/>
    </row>
    <row r="66" spans="1:11" ht="47.25" x14ac:dyDescent="0.25">
      <c r="A66" s="154"/>
      <c r="B66" s="222" t="s">
        <v>28</v>
      </c>
      <c r="C66" s="223"/>
      <c r="D66" s="223"/>
      <c r="E66" s="224"/>
      <c r="F66" s="49" t="s">
        <v>21</v>
      </c>
      <c r="G66" s="110">
        <f>H66+I66+J66</f>
        <v>71067.806980000008</v>
      </c>
      <c r="H66" s="110">
        <f>H44+H45+H46+H47+H49+H51+H52+H53+H57+H55</f>
        <v>11462.429</v>
      </c>
      <c r="I66" s="134">
        <f>SUM(I44:I65)-I56-I54-I50-I48</f>
        <v>40779.854040000006</v>
      </c>
      <c r="J66" s="110">
        <f>SUM(J44:J65)-J48-J50-J65-J54-J56</f>
        <v>18825.523940000003</v>
      </c>
      <c r="K66" s="29"/>
    </row>
    <row r="67" spans="1:11" ht="111.75" customHeight="1" thickBot="1" x14ac:dyDescent="0.3">
      <c r="A67" s="155"/>
      <c r="B67" s="225"/>
      <c r="C67" s="226"/>
      <c r="D67" s="226"/>
      <c r="E67" s="227"/>
      <c r="F67" s="26" t="s">
        <v>10</v>
      </c>
      <c r="G67" s="110">
        <f t="shared" ref="G67:G71" si="10">H67+I67+J67</f>
        <v>53273.28961</v>
      </c>
      <c r="H67" s="110">
        <f>H48+H50+H65+H54</f>
        <v>24999.963</v>
      </c>
      <c r="I67" s="111">
        <f>I54+I56+I48+I50</f>
        <v>26273.32661</v>
      </c>
      <c r="J67" s="111">
        <f>J54+J56+J48+J50</f>
        <v>2000</v>
      </c>
      <c r="K67" s="11"/>
    </row>
    <row r="68" spans="1:11" ht="105.75" thickBot="1" x14ac:dyDescent="0.3">
      <c r="A68" s="90"/>
      <c r="B68" s="23" t="s">
        <v>41</v>
      </c>
      <c r="C68" s="24" t="s">
        <v>109</v>
      </c>
      <c r="D68" s="27" t="s">
        <v>31</v>
      </c>
      <c r="E68" s="15" t="s">
        <v>9</v>
      </c>
      <c r="F68" s="44" t="s">
        <v>21</v>
      </c>
      <c r="G68" s="112">
        <f t="shared" si="10"/>
        <v>690.16399999999999</v>
      </c>
      <c r="H68" s="112">
        <f>81.33+120+25-20</f>
        <v>206.32999999999998</v>
      </c>
      <c r="I68" s="112">
        <f>76.404+120</f>
        <v>196.404</v>
      </c>
      <c r="J68" s="112">
        <v>287.43</v>
      </c>
      <c r="K68" s="93" t="s">
        <v>18</v>
      </c>
    </row>
    <row r="69" spans="1:11" ht="48" thickBot="1" x14ac:dyDescent="0.3">
      <c r="A69" s="60"/>
      <c r="B69" s="203" t="s">
        <v>42</v>
      </c>
      <c r="C69" s="204"/>
      <c r="D69" s="204"/>
      <c r="E69" s="205"/>
      <c r="F69" s="49" t="s">
        <v>21</v>
      </c>
      <c r="G69" s="113">
        <f t="shared" si="10"/>
        <v>690.16399999999999</v>
      </c>
      <c r="H69" s="114">
        <f>H68</f>
        <v>206.32999999999998</v>
      </c>
      <c r="I69" s="114">
        <f t="shared" ref="I69:J69" si="11">I68</f>
        <v>196.404</v>
      </c>
      <c r="J69" s="114">
        <f t="shared" si="11"/>
        <v>287.43</v>
      </c>
      <c r="K69" s="23"/>
    </row>
    <row r="70" spans="1:11" ht="105" x14ac:dyDescent="0.25">
      <c r="A70" s="39">
        <v>8</v>
      </c>
      <c r="B70" s="61" t="s">
        <v>29</v>
      </c>
      <c r="C70" s="61" t="s">
        <v>64</v>
      </c>
      <c r="D70" s="27" t="s">
        <v>31</v>
      </c>
      <c r="E70" s="62" t="s">
        <v>30</v>
      </c>
      <c r="F70" s="46" t="s">
        <v>21</v>
      </c>
      <c r="G70" s="146">
        <f t="shared" si="10"/>
        <v>1038.606</v>
      </c>
      <c r="H70" s="120">
        <v>271.96800000000002</v>
      </c>
      <c r="I70" s="120">
        <v>287.64</v>
      </c>
      <c r="J70" s="120">
        <v>478.99799999999999</v>
      </c>
      <c r="K70" s="48" t="s">
        <v>63</v>
      </c>
    </row>
    <row r="71" spans="1:11" ht="47.25" x14ac:dyDescent="0.25">
      <c r="A71" s="43"/>
      <c r="B71" s="206" t="s">
        <v>65</v>
      </c>
      <c r="C71" s="207"/>
      <c r="D71" s="207"/>
      <c r="E71" s="208"/>
      <c r="F71" s="49" t="s">
        <v>21</v>
      </c>
      <c r="G71" s="115">
        <f t="shared" si="10"/>
        <v>1038.606</v>
      </c>
      <c r="H71" s="116">
        <v>271.96800000000002</v>
      </c>
      <c r="I71" s="116">
        <f>I70</f>
        <v>287.64</v>
      </c>
      <c r="J71" s="116">
        <f>J70</f>
        <v>478.99799999999999</v>
      </c>
      <c r="K71" s="7"/>
    </row>
    <row r="72" spans="1:11" ht="60" x14ac:dyDescent="0.25">
      <c r="A72" s="212">
        <v>9</v>
      </c>
      <c r="B72" s="209" t="s">
        <v>69</v>
      </c>
      <c r="C72" s="86" t="s">
        <v>70</v>
      </c>
      <c r="D72" s="27" t="s">
        <v>31</v>
      </c>
      <c r="E72" s="83" t="s">
        <v>30</v>
      </c>
      <c r="F72" s="67" t="s">
        <v>21</v>
      </c>
      <c r="G72" s="115"/>
      <c r="H72" s="116"/>
      <c r="I72" s="116"/>
      <c r="J72" s="116"/>
      <c r="K72" s="68"/>
    </row>
    <row r="73" spans="1:11" ht="78.75" x14ac:dyDescent="0.25">
      <c r="A73" s="213"/>
      <c r="B73" s="210"/>
      <c r="C73" s="86" t="s">
        <v>71</v>
      </c>
      <c r="D73" s="27" t="s">
        <v>31</v>
      </c>
      <c r="E73" s="83" t="s">
        <v>30</v>
      </c>
      <c r="F73" s="67" t="s">
        <v>21</v>
      </c>
      <c r="G73" s="115"/>
      <c r="H73" s="116"/>
      <c r="I73" s="116"/>
      <c r="J73" s="116"/>
      <c r="K73" s="68" t="s">
        <v>72</v>
      </c>
    </row>
    <row r="74" spans="1:11" ht="107.25" customHeight="1" x14ac:dyDescent="0.25">
      <c r="A74" s="213"/>
      <c r="B74" s="210"/>
      <c r="C74" s="86" t="s">
        <v>73</v>
      </c>
      <c r="D74" s="27" t="s">
        <v>31</v>
      </c>
      <c r="E74" s="83" t="s">
        <v>30</v>
      </c>
      <c r="F74" s="67" t="s">
        <v>21</v>
      </c>
      <c r="G74" s="115"/>
      <c r="H74" s="116"/>
      <c r="I74" s="116"/>
      <c r="J74" s="116"/>
      <c r="K74" s="68"/>
    </row>
    <row r="75" spans="1:11" ht="78.75" customHeight="1" x14ac:dyDescent="0.25">
      <c r="A75" s="213"/>
      <c r="B75" s="210"/>
      <c r="C75" s="86" t="s">
        <v>74</v>
      </c>
      <c r="D75" s="27" t="s">
        <v>31</v>
      </c>
      <c r="E75" s="83" t="s">
        <v>30</v>
      </c>
      <c r="F75" s="67" t="s">
        <v>21</v>
      </c>
      <c r="G75" s="115"/>
      <c r="H75" s="116"/>
      <c r="I75" s="116"/>
      <c r="J75" s="116"/>
      <c r="K75" s="68"/>
    </row>
    <row r="76" spans="1:11" ht="141.75" x14ac:dyDescent="0.25">
      <c r="A76" s="214"/>
      <c r="B76" s="211"/>
      <c r="C76" s="86" t="s">
        <v>76</v>
      </c>
      <c r="D76" s="27" t="s">
        <v>31</v>
      </c>
      <c r="E76" s="83" t="s">
        <v>30</v>
      </c>
      <c r="F76" s="67" t="s">
        <v>21</v>
      </c>
      <c r="G76" s="115"/>
      <c r="H76" s="116"/>
      <c r="I76" s="116"/>
      <c r="J76" s="116"/>
      <c r="K76" s="68" t="s">
        <v>75</v>
      </c>
    </row>
    <row r="77" spans="1:11" ht="47.25" x14ac:dyDescent="0.25">
      <c r="A77" s="43"/>
      <c r="B77" s="206" t="s">
        <v>68</v>
      </c>
      <c r="C77" s="207"/>
      <c r="D77" s="207"/>
      <c r="E77" s="208"/>
      <c r="F77" s="49" t="s">
        <v>21</v>
      </c>
      <c r="G77" s="117"/>
      <c r="H77" s="117"/>
      <c r="I77" s="117"/>
      <c r="J77" s="117"/>
      <c r="K77" s="7"/>
    </row>
    <row r="78" spans="1:11" ht="75" x14ac:dyDescent="0.25">
      <c r="A78" s="71">
        <v>10</v>
      </c>
      <c r="B78" s="215" t="s">
        <v>78</v>
      </c>
      <c r="C78" s="61" t="s">
        <v>79</v>
      </c>
      <c r="D78" s="27" t="s">
        <v>31</v>
      </c>
      <c r="E78" s="82" t="s">
        <v>30</v>
      </c>
      <c r="F78" s="69" t="s">
        <v>80</v>
      </c>
      <c r="G78" s="115"/>
      <c r="H78" s="116"/>
      <c r="I78" s="116"/>
      <c r="J78" s="116"/>
      <c r="K78" s="70"/>
    </row>
    <row r="79" spans="1:11" ht="60" x14ac:dyDescent="0.25">
      <c r="A79" s="71"/>
      <c r="B79" s="216"/>
      <c r="C79" s="61" t="s">
        <v>81</v>
      </c>
      <c r="D79" s="27" t="s">
        <v>31</v>
      </c>
      <c r="E79" s="82" t="s">
        <v>30</v>
      </c>
      <c r="F79" s="69" t="s">
        <v>21</v>
      </c>
      <c r="G79" s="115"/>
      <c r="H79" s="116"/>
      <c r="I79" s="116"/>
      <c r="J79" s="116"/>
      <c r="K79" s="70"/>
    </row>
    <row r="80" spans="1:11" ht="98.25" customHeight="1" x14ac:dyDescent="0.25">
      <c r="A80" s="71"/>
      <c r="B80" s="216"/>
      <c r="C80" s="61" t="s">
        <v>82</v>
      </c>
      <c r="D80" s="27" t="s">
        <v>31</v>
      </c>
      <c r="E80" s="82" t="s">
        <v>30</v>
      </c>
      <c r="F80" s="69" t="s">
        <v>21</v>
      </c>
      <c r="G80" s="115"/>
      <c r="H80" s="116"/>
      <c r="I80" s="116"/>
      <c r="J80" s="116"/>
      <c r="K80" s="70"/>
    </row>
    <row r="81" spans="1:11" ht="78.75" customHeight="1" x14ac:dyDescent="0.25">
      <c r="A81" s="71"/>
      <c r="B81" s="216"/>
      <c r="C81" s="61" t="s">
        <v>83</v>
      </c>
      <c r="D81" s="27" t="s">
        <v>31</v>
      </c>
      <c r="E81" s="82" t="s">
        <v>30</v>
      </c>
      <c r="F81" s="69" t="s">
        <v>80</v>
      </c>
      <c r="G81" s="118"/>
      <c r="H81" s="116"/>
      <c r="I81" s="116"/>
      <c r="J81" s="116"/>
      <c r="K81" s="176" t="s">
        <v>98</v>
      </c>
    </row>
    <row r="82" spans="1:11" ht="85.5" customHeight="1" x14ac:dyDescent="0.25">
      <c r="A82" s="71"/>
      <c r="B82" s="216"/>
      <c r="C82" s="61" t="s">
        <v>84</v>
      </c>
      <c r="D82" s="27" t="s">
        <v>31</v>
      </c>
      <c r="E82" s="82" t="s">
        <v>30</v>
      </c>
      <c r="F82" s="69" t="s">
        <v>80</v>
      </c>
      <c r="G82" s="114"/>
      <c r="H82" s="116"/>
      <c r="I82" s="116"/>
      <c r="J82" s="116"/>
      <c r="K82" s="178"/>
    </row>
    <row r="83" spans="1:11" ht="82.5" customHeight="1" x14ac:dyDescent="0.25">
      <c r="A83" s="71"/>
      <c r="B83" s="216"/>
      <c r="C83" s="61" t="s">
        <v>85</v>
      </c>
      <c r="D83" s="27" t="s">
        <v>31</v>
      </c>
      <c r="E83" s="82" t="s">
        <v>30</v>
      </c>
      <c r="F83" s="69" t="s">
        <v>21</v>
      </c>
      <c r="G83" s="119">
        <f>H83+I83+J83</f>
        <v>0.4</v>
      </c>
      <c r="H83" s="120">
        <v>0.4</v>
      </c>
      <c r="I83" s="120"/>
      <c r="J83" s="120"/>
      <c r="K83" s="70" t="s">
        <v>97</v>
      </c>
    </row>
    <row r="84" spans="1:11" ht="96.75" customHeight="1" x14ac:dyDescent="0.25">
      <c r="A84" s="71"/>
      <c r="B84" s="216"/>
      <c r="C84" s="61" t="s">
        <v>86</v>
      </c>
      <c r="D84" s="27" t="s">
        <v>31</v>
      </c>
      <c r="E84" s="82" t="s">
        <v>30</v>
      </c>
      <c r="F84" s="69" t="s">
        <v>21</v>
      </c>
      <c r="G84" s="119"/>
      <c r="H84" s="120"/>
      <c r="I84" s="120"/>
      <c r="J84" s="120"/>
      <c r="K84" s="70" t="s">
        <v>96</v>
      </c>
    </row>
    <row r="85" spans="1:11" ht="90" customHeight="1" x14ac:dyDescent="0.25">
      <c r="A85" s="71"/>
      <c r="B85" s="216"/>
      <c r="C85" s="61" t="s">
        <v>87</v>
      </c>
      <c r="D85" s="27" t="s">
        <v>31</v>
      </c>
      <c r="E85" s="82" t="s">
        <v>30</v>
      </c>
      <c r="F85" s="69" t="s">
        <v>21</v>
      </c>
      <c r="G85" s="119">
        <f>H85+I85+J85</f>
        <v>30</v>
      </c>
      <c r="H85" s="120">
        <v>10</v>
      </c>
      <c r="I85" s="120">
        <v>10</v>
      </c>
      <c r="J85" s="120">
        <v>10</v>
      </c>
      <c r="K85" s="176" t="s">
        <v>95</v>
      </c>
    </row>
    <row r="86" spans="1:11" ht="54" customHeight="1" x14ac:dyDescent="0.25">
      <c r="A86" s="71"/>
      <c r="B86" s="216"/>
      <c r="C86" s="61" t="s">
        <v>88</v>
      </c>
      <c r="D86" s="27" t="s">
        <v>31</v>
      </c>
      <c r="E86" s="82" t="s">
        <v>30</v>
      </c>
      <c r="F86" s="69" t="s">
        <v>21</v>
      </c>
      <c r="G86" s="100">
        <f t="shared" ref="G86" si="12">H86+I86+J86</f>
        <v>1065.204</v>
      </c>
      <c r="H86" s="100">
        <v>345.16800000000001</v>
      </c>
      <c r="I86" s="100">
        <v>345.16800000000001</v>
      </c>
      <c r="J86" s="100">
        <v>374.86799999999999</v>
      </c>
      <c r="K86" s="178"/>
    </row>
    <row r="87" spans="1:11" ht="66" customHeight="1" x14ac:dyDescent="0.25">
      <c r="A87" s="71"/>
      <c r="B87" s="216"/>
      <c r="C87" s="61" t="s">
        <v>89</v>
      </c>
      <c r="D87" s="27" t="s">
        <v>31</v>
      </c>
      <c r="E87" s="82" t="s">
        <v>30</v>
      </c>
      <c r="F87" s="69" t="s">
        <v>21</v>
      </c>
      <c r="G87" s="115"/>
      <c r="H87" s="116"/>
      <c r="I87" s="116"/>
      <c r="J87" s="116"/>
      <c r="K87" s="70" t="s">
        <v>94</v>
      </c>
    </row>
    <row r="88" spans="1:11" ht="59.25" customHeight="1" x14ac:dyDescent="0.25">
      <c r="A88" s="71"/>
      <c r="B88" s="216"/>
      <c r="C88" s="61" t="s">
        <v>90</v>
      </c>
      <c r="D88" s="27" t="s">
        <v>31</v>
      </c>
      <c r="E88" s="82" t="s">
        <v>30</v>
      </c>
      <c r="F88" s="69" t="s">
        <v>21</v>
      </c>
      <c r="G88" s="115"/>
      <c r="H88" s="116"/>
      <c r="I88" s="116"/>
      <c r="J88" s="116"/>
      <c r="K88" s="70" t="s">
        <v>93</v>
      </c>
    </row>
    <row r="89" spans="1:11" ht="99.75" customHeight="1" x14ac:dyDescent="0.25">
      <c r="A89" s="71"/>
      <c r="B89" s="217"/>
      <c r="C89" s="61" t="s">
        <v>91</v>
      </c>
      <c r="D89" s="27" t="s">
        <v>31</v>
      </c>
      <c r="E89" s="82" t="s">
        <v>30</v>
      </c>
      <c r="F89" s="69" t="s">
        <v>21</v>
      </c>
      <c r="G89" s="115"/>
      <c r="H89" s="116"/>
      <c r="I89" s="116"/>
      <c r="J89" s="116"/>
      <c r="K89" s="70" t="s">
        <v>92</v>
      </c>
    </row>
    <row r="90" spans="1:11" ht="60.75" customHeight="1" x14ac:dyDescent="0.25">
      <c r="A90" s="71"/>
      <c r="B90" s="72"/>
      <c r="C90" s="73"/>
      <c r="D90" s="74"/>
      <c r="E90" s="75"/>
      <c r="F90" s="69"/>
      <c r="G90" s="115"/>
      <c r="H90" s="116"/>
      <c r="I90" s="116"/>
      <c r="J90" s="116"/>
      <c r="K90" s="70"/>
    </row>
    <row r="91" spans="1:11" ht="47.25" x14ac:dyDescent="0.25">
      <c r="A91" s="43"/>
      <c r="B91" s="206" t="s">
        <v>77</v>
      </c>
      <c r="C91" s="207"/>
      <c r="D91" s="207"/>
      <c r="E91" s="208"/>
      <c r="F91" s="49" t="s">
        <v>21</v>
      </c>
      <c r="G91" s="117">
        <f>SUM(G78:G90)</f>
        <v>1095.604</v>
      </c>
      <c r="H91" s="117">
        <f t="shared" ref="H91:J91" si="13">SUM(H78:H90)</f>
        <v>355.56799999999998</v>
      </c>
      <c r="I91" s="117">
        <f t="shared" si="13"/>
        <v>355.16800000000001</v>
      </c>
      <c r="J91" s="117">
        <f t="shared" si="13"/>
        <v>384.86799999999999</v>
      </c>
      <c r="K91" s="7"/>
    </row>
    <row r="92" spans="1:11" ht="62.25" customHeight="1" x14ac:dyDescent="0.25">
      <c r="A92" s="125">
        <v>11</v>
      </c>
      <c r="B92" s="128" t="s">
        <v>110</v>
      </c>
      <c r="C92" s="78" t="s">
        <v>100</v>
      </c>
      <c r="D92" s="79" t="s">
        <v>31</v>
      </c>
      <c r="E92" s="81" t="s">
        <v>30</v>
      </c>
      <c r="F92" s="87" t="s">
        <v>21</v>
      </c>
      <c r="G92" s="121">
        <f>H92+I92+J92</f>
        <v>127</v>
      </c>
      <c r="H92" s="121">
        <v>127</v>
      </c>
      <c r="I92" s="117"/>
      <c r="J92" s="117"/>
      <c r="K92" s="160" t="s">
        <v>101</v>
      </c>
    </row>
    <row r="93" spans="1:11" ht="52.5" customHeight="1" x14ac:dyDescent="0.25">
      <c r="A93" s="126"/>
      <c r="B93" s="129"/>
      <c r="C93" s="78" t="s">
        <v>102</v>
      </c>
      <c r="D93" s="79" t="s">
        <v>31</v>
      </c>
      <c r="E93" s="81" t="s">
        <v>30</v>
      </c>
      <c r="F93" s="87" t="s">
        <v>21</v>
      </c>
      <c r="G93" s="121">
        <f>H93+I93+J93</f>
        <v>34.697000000000003</v>
      </c>
      <c r="H93" s="121">
        <v>34.697000000000003</v>
      </c>
      <c r="I93" s="117"/>
      <c r="J93" s="117"/>
      <c r="K93" s="161"/>
    </row>
    <row r="94" spans="1:11" ht="63" customHeight="1" x14ac:dyDescent="0.25">
      <c r="A94" s="126"/>
      <c r="B94" s="129"/>
      <c r="C94" s="78" t="s">
        <v>105</v>
      </c>
      <c r="D94" s="79" t="s">
        <v>31</v>
      </c>
      <c r="E94" s="81" t="s">
        <v>30</v>
      </c>
      <c r="F94" s="87" t="s">
        <v>21</v>
      </c>
      <c r="G94" s="121">
        <f>H94+I94+J94</f>
        <v>375</v>
      </c>
      <c r="H94" s="121">
        <f>250+125</f>
        <v>375</v>
      </c>
      <c r="I94" s="117"/>
      <c r="J94" s="117"/>
      <c r="K94" s="7"/>
    </row>
    <row r="95" spans="1:11" ht="42.75" customHeight="1" x14ac:dyDescent="0.25">
      <c r="A95" s="126"/>
      <c r="B95" s="129"/>
      <c r="C95" s="182" t="s">
        <v>114</v>
      </c>
      <c r="D95" s="156" t="s">
        <v>31</v>
      </c>
      <c r="E95" s="182" t="s">
        <v>9</v>
      </c>
      <c r="F95" s="88" t="s">
        <v>21</v>
      </c>
      <c r="G95" s="131">
        <f t="shared" ref="G95:G97" si="14">H95+I95+J95</f>
        <v>1160.2629999999999</v>
      </c>
      <c r="H95" s="121">
        <f>214.138+64.05</f>
        <v>278.18799999999999</v>
      </c>
      <c r="I95" s="121">
        <v>882.07500000000005</v>
      </c>
      <c r="J95" s="117"/>
      <c r="K95" s="7"/>
    </row>
    <row r="96" spans="1:11" ht="57" customHeight="1" x14ac:dyDescent="0.25">
      <c r="A96" s="126"/>
      <c r="B96" s="129"/>
      <c r="C96" s="218"/>
      <c r="D96" s="219"/>
      <c r="E96" s="218"/>
      <c r="F96" s="89" t="s">
        <v>10</v>
      </c>
      <c r="G96" s="131">
        <f t="shared" si="14"/>
        <v>653.85520000000008</v>
      </c>
      <c r="H96" s="121">
        <f>499.654+149.45</f>
        <v>649.10400000000004</v>
      </c>
      <c r="I96" s="132">
        <v>4.7511999999999999</v>
      </c>
      <c r="J96" s="117"/>
      <c r="K96" s="7"/>
    </row>
    <row r="97" spans="1:11" ht="60" x14ac:dyDescent="0.25">
      <c r="A97" s="126"/>
      <c r="B97" s="129"/>
      <c r="C97" s="33" t="s">
        <v>111</v>
      </c>
      <c r="D97" s="79" t="s">
        <v>31</v>
      </c>
      <c r="E97" s="81" t="s">
        <v>30</v>
      </c>
      <c r="F97" s="88" t="s">
        <v>21</v>
      </c>
      <c r="G97" s="121">
        <f t="shared" si="14"/>
        <v>431.471</v>
      </c>
      <c r="H97" s="121">
        <f>250+41.471</f>
        <v>291.471</v>
      </c>
      <c r="I97" s="121">
        <v>140</v>
      </c>
      <c r="J97" s="117"/>
      <c r="K97" s="7"/>
    </row>
    <row r="98" spans="1:11" ht="30" customHeight="1" x14ac:dyDescent="0.25">
      <c r="A98" s="126"/>
      <c r="B98" s="129"/>
      <c r="C98" s="33" t="s">
        <v>104</v>
      </c>
      <c r="D98" s="79" t="s">
        <v>31</v>
      </c>
      <c r="E98" s="81" t="s">
        <v>30</v>
      </c>
      <c r="F98" s="44" t="s">
        <v>21</v>
      </c>
      <c r="G98" s="121">
        <f t="shared" ref="G98:G105" si="15">H98+I98+J98</f>
        <v>58.46</v>
      </c>
      <c r="H98" s="121">
        <v>58.46</v>
      </c>
      <c r="I98" s="117"/>
      <c r="J98" s="117"/>
      <c r="K98" s="7"/>
    </row>
    <row r="99" spans="1:11" ht="60" x14ac:dyDescent="0.25">
      <c r="A99" s="126"/>
      <c r="B99" s="129"/>
      <c r="C99" s="33" t="s">
        <v>115</v>
      </c>
      <c r="D99" s="79" t="s">
        <v>31</v>
      </c>
      <c r="E99" s="81" t="s">
        <v>30</v>
      </c>
      <c r="F99" s="44" t="s">
        <v>21</v>
      </c>
      <c r="G99" s="121">
        <f t="shared" si="15"/>
        <v>713</v>
      </c>
      <c r="H99" s="121"/>
      <c r="I99" s="121">
        <f>490+223</f>
        <v>713</v>
      </c>
      <c r="J99" s="117"/>
      <c r="K99" s="7"/>
    </row>
    <row r="100" spans="1:11" ht="60" x14ac:dyDescent="0.25">
      <c r="A100" s="126"/>
      <c r="B100" s="129"/>
      <c r="C100" s="33" t="s">
        <v>120</v>
      </c>
      <c r="D100" s="79" t="s">
        <v>31</v>
      </c>
      <c r="E100" s="81" t="s">
        <v>30</v>
      </c>
      <c r="F100" s="44" t="s">
        <v>21</v>
      </c>
      <c r="G100" s="121">
        <f t="shared" si="15"/>
        <v>28</v>
      </c>
      <c r="H100" s="121"/>
      <c r="I100" s="121">
        <v>28</v>
      </c>
      <c r="J100" s="117"/>
      <c r="K100" s="7"/>
    </row>
    <row r="101" spans="1:11" ht="60" x14ac:dyDescent="0.25">
      <c r="A101" s="126"/>
      <c r="B101" s="129"/>
      <c r="C101" s="33" t="s">
        <v>121</v>
      </c>
      <c r="D101" s="79" t="s">
        <v>31</v>
      </c>
      <c r="E101" s="81" t="s">
        <v>30</v>
      </c>
      <c r="F101" s="44" t="s">
        <v>21</v>
      </c>
      <c r="G101" s="121">
        <f t="shared" si="15"/>
        <v>18.998999999999999</v>
      </c>
      <c r="H101" s="121"/>
      <c r="I101" s="121">
        <v>18.998999999999999</v>
      </c>
      <c r="J101" s="117"/>
      <c r="K101" s="7"/>
    </row>
    <row r="102" spans="1:11" ht="60" x14ac:dyDescent="0.25">
      <c r="A102" s="127"/>
      <c r="B102" s="130"/>
      <c r="C102" s="33" t="s">
        <v>127</v>
      </c>
      <c r="D102" s="79" t="s">
        <v>31</v>
      </c>
      <c r="E102" s="81" t="s">
        <v>30</v>
      </c>
      <c r="F102" s="44" t="s">
        <v>21</v>
      </c>
      <c r="G102" s="121">
        <f t="shared" si="15"/>
        <v>350</v>
      </c>
      <c r="H102" s="121"/>
      <c r="I102" s="121">
        <v>350</v>
      </c>
      <c r="J102" s="117"/>
      <c r="K102" s="144"/>
    </row>
    <row r="103" spans="1:11" ht="54.75" customHeight="1" x14ac:dyDescent="0.25">
      <c r="A103" s="127"/>
      <c r="B103" s="130"/>
      <c r="C103" s="66" t="s">
        <v>129</v>
      </c>
      <c r="D103" s="79" t="s">
        <v>31</v>
      </c>
      <c r="E103" s="81" t="s">
        <v>30</v>
      </c>
      <c r="F103" s="44" t="s">
        <v>21</v>
      </c>
      <c r="G103" s="121">
        <f t="shared" si="15"/>
        <v>18</v>
      </c>
      <c r="H103" s="121"/>
      <c r="I103" s="121">
        <v>18</v>
      </c>
      <c r="J103" s="117"/>
      <c r="K103" s="144"/>
    </row>
    <row r="104" spans="1:11" ht="54.75" customHeight="1" x14ac:dyDescent="0.25">
      <c r="A104" s="127"/>
      <c r="B104" s="130"/>
      <c r="C104" s="66" t="s">
        <v>136</v>
      </c>
      <c r="D104" s="79" t="s">
        <v>31</v>
      </c>
      <c r="E104" s="81" t="s">
        <v>30</v>
      </c>
      <c r="F104" s="44" t="s">
        <v>21</v>
      </c>
      <c r="G104" s="121">
        <f t="shared" si="15"/>
        <v>28</v>
      </c>
      <c r="H104" s="121"/>
      <c r="I104" s="121">
        <v>28</v>
      </c>
      <c r="J104" s="117"/>
      <c r="K104" s="144"/>
    </row>
    <row r="105" spans="1:11" ht="54.75" customHeight="1" x14ac:dyDescent="0.25">
      <c r="A105" s="147"/>
      <c r="B105" s="148"/>
      <c r="C105" s="66" t="s">
        <v>137</v>
      </c>
      <c r="D105" s="79" t="s">
        <v>31</v>
      </c>
      <c r="E105" s="81" t="s">
        <v>30</v>
      </c>
      <c r="F105" s="44" t="s">
        <v>21</v>
      </c>
      <c r="G105" s="121">
        <f t="shared" si="15"/>
        <v>26.2</v>
      </c>
      <c r="H105" s="117"/>
      <c r="I105" s="121"/>
      <c r="J105" s="121">
        <v>26.2</v>
      </c>
      <c r="K105" s="7"/>
    </row>
    <row r="106" spans="1:11" ht="47.25" x14ac:dyDescent="0.25">
      <c r="A106" s="43"/>
      <c r="B106" s="170" t="s">
        <v>99</v>
      </c>
      <c r="C106" s="171"/>
      <c r="D106" s="171"/>
      <c r="E106" s="172"/>
      <c r="F106" s="49" t="s">
        <v>21</v>
      </c>
      <c r="G106" s="117">
        <f>G92+G93+G94+G97+G98+G99+G100+G101+G102+G105+G95</f>
        <v>3323.0899999999997</v>
      </c>
      <c r="H106" s="117">
        <f>H92+H93+H94+H97+H95+H102+H98+H99+H100</f>
        <v>1164.816</v>
      </c>
      <c r="I106" s="133">
        <f>I92+I93+I94+I97+I102+I99+I100+I95+I101+I105+I103+I104</f>
        <v>2178.0739999999996</v>
      </c>
      <c r="J106" s="117">
        <f>J92+J93+J94+J97+J105</f>
        <v>26.2</v>
      </c>
      <c r="K106" s="7"/>
    </row>
    <row r="107" spans="1:11" ht="31.5" x14ac:dyDescent="0.25">
      <c r="A107" s="43"/>
      <c r="B107" s="173"/>
      <c r="C107" s="174"/>
      <c r="D107" s="174"/>
      <c r="E107" s="175"/>
      <c r="F107" s="26" t="s">
        <v>10</v>
      </c>
      <c r="G107" s="117">
        <f>G96</f>
        <v>653.85520000000008</v>
      </c>
      <c r="H107" s="117">
        <f>H96</f>
        <v>649.10400000000004</v>
      </c>
      <c r="I107" s="133">
        <f>I96</f>
        <v>4.7511999999999999</v>
      </c>
      <c r="J107" s="117"/>
      <c r="K107" s="7"/>
    </row>
    <row r="108" spans="1:11" ht="15.75" x14ac:dyDescent="0.25">
      <c r="A108" s="200" t="s">
        <v>21</v>
      </c>
      <c r="B108" s="201"/>
      <c r="C108" s="201"/>
      <c r="D108" s="201"/>
      <c r="E108" s="202"/>
      <c r="F108" s="1"/>
      <c r="G108" s="122">
        <f>H108+I108+J108</f>
        <v>101201.84307</v>
      </c>
      <c r="H108" s="123">
        <v>19748.175999999999</v>
      </c>
      <c r="I108" s="122">
        <f>I14+I25+I37+I43+I66+I69+I91+I71+I106+I33</f>
        <v>51926.935129999998</v>
      </c>
      <c r="J108" s="137">
        <f>J14+J25+J37+J43+J66+J69+J91+J71+J106+J33</f>
        <v>29526.731939999998</v>
      </c>
      <c r="K108" s="1"/>
    </row>
    <row r="109" spans="1:11" ht="15.75" x14ac:dyDescent="0.25">
      <c r="A109" s="200" t="s">
        <v>10</v>
      </c>
      <c r="B109" s="201"/>
      <c r="C109" s="201"/>
      <c r="D109" s="201"/>
      <c r="E109" s="202"/>
      <c r="F109" s="1"/>
      <c r="G109" s="135">
        <f t="shared" ref="G109:G110" si="16">H109+I109+J109</f>
        <v>65915.569810000001</v>
      </c>
      <c r="H109" s="124">
        <f>H67+H26+H107</f>
        <v>30847.941999999999</v>
      </c>
      <c r="I109" s="122">
        <f>I67+I26+I107+I34</f>
        <v>30394.627809999998</v>
      </c>
      <c r="J109" s="122">
        <f>J67+J26+J107+J34</f>
        <v>4673</v>
      </c>
      <c r="K109" s="1"/>
    </row>
    <row r="110" spans="1:11" ht="15.75" x14ac:dyDescent="0.25">
      <c r="A110" s="200" t="s">
        <v>15</v>
      </c>
      <c r="B110" s="201"/>
      <c r="C110" s="201"/>
      <c r="D110" s="201"/>
      <c r="E110" s="202"/>
      <c r="F110" s="1"/>
      <c r="G110" s="110">
        <f t="shared" si="16"/>
        <v>0</v>
      </c>
      <c r="H110" s="110"/>
      <c r="I110" s="110"/>
      <c r="J110" s="110"/>
      <c r="K110" s="1"/>
    </row>
    <row r="111" spans="1:11" ht="15.75" x14ac:dyDescent="0.25">
      <c r="A111" s="199" t="s">
        <v>5</v>
      </c>
      <c r="B111" s="199"/>
      <c r="C111" s="199"/>
      <c r="D111" s="199"/>
      <c r="E111" s="199"/>
      <c r="F111" s="1"/>
      <c r="G111" s="122">
        <f>H111+I111+J111</f>
        <v>167117.41287999999</v>
      </c>
      <c r="H111" s="123">
        <f>H108+H109+H110</f>
        <v>50596.118000000002</v>
      </c>
      <c r="I111" s="122">
        <f t="shared" ref="I111:J111" si="17">I108+I109+I110</f>
        <v>82321.562940000003</v>
      </c>
      <c r="J111" s="110">
        <f t="shared" si="17"/>
        <v>34199.731939999998</v>
      </c>
      <c r="K111" s="1"/>
    </row>
    <row r="112" spans="1:11" ht="15.75" x14ac:dyDescent="0.25">
      <c r="A112" s="19"/>
      <c r="B112" s="19"/>
      <c r="C112" s="19"/>
      <c r="D112" s="19"/>
      <c r="E112" s="19"/>
      <c r="F112" s="20"/>
      <c r="G112" s="21"/>
      <c r="H112" s="22"/>
      <c r="I112" s="22"/>
      <c r="J112" s="21"/>
      <c r="K112" s="20"/>
    </row>
    <row r="114" spans="2:10" ht="15.75" x14ac:dyDescent="0.25">
      <c r="B114" s="14"/>
    </row>
    <row r="116" spans="2:10" ht="15.75" x14ac:dyDescent="0.25">
      <c r="B116" s="14"/>
      <c r="J116" s="14"/>
    </row>
  </sheetData>
  <mergeCells count="80">
    <mergeCell ref="D31:D32"/>
    <mergeCell ref="B39:B41"/>
    <mergeCell ref="E53:E54"/>
    <mergeCell ref="C55:C56"/>
    <mergeCell ref="D55:D56"/>
    <mergeCell ref="E55:E56"/>
    <mergeCell ref="A33:E34"/>
    <mergeCell ref="C95:C96"/>
    <mergeCell ref="E6:E8"/>
    <mergeCell ref="E49:E50"/>
    <mergeCell ref="D49:D50"/>
    <mergeCell ref="E47:E48"/>
    <mergeCell ref="C47:C48"/>
    <mergeCell ref="C49:C50"/>
    <mergeCell ref="D47:D48"/>
    <mergeCell ref="B14:E14"/>
    <mergeCell ref="B43:E43"/>
    <mergeCell ref="B66:E67"/>
    <mergeCell ref="C53:C54"/>
    <mergeCell ref="D53:D54"/>
    <mergeCell ref="D95:D96"/>
    <mergeCell ref="E95:E96"/>
    <mergeCell ref="E31:E32"/>
    <mergeCell ref="K10:K13"/>
    <mergeCell ref="A111:E111"/>
    <mergeCell ref="A110:E110"/>
    <mergeCell ref="A108:E108"/>
    <mergeCell ref="A109:E109"/>
    <mergeCell ref="B69:E69"/>
    <mergeCell ref="B91:E91"/>
    <mergeCell ref="B71:E71"/>
    <mergeCell ref="B72:B76"/>
    <mergeCell ref="A72:A76"/>
    <mergeCell ref="B77:E77"/>
    <mergeCell ref="B78:B89"/>
    <mergeCell ref="A15:A24"/>
    <mergeCell ref="D17:D18"/>
    <mergeCell ref="B106:E107"/>
    <mergeCell ref="K92:K93"/>
    <mergeCell ref="K85:K86"/>
    <mergeCell ref="K81:K82"/>
    <mergeCell ref="B4:K4"/>
    <mergeCell ref="A10:A13"/>
    <mergeCell ref="B10:B13"/>
    <mergeCell ref="B37:E38"/>
    <mergeCell ref="F6:F8"/>
    <mergeCell ref="G6:J6"/>
    <mergeCell ref="G7:G8"/>
    <mergeCell ref="H7:J7"/>
    <mergeCell ref="K6:K8"/>
    <mergeCell ref="A6:A8"/>
    <mergeCell ref="B6:B8"/>
    <mergeCell ref="C6:C8"/>
    <mergeCell ref="D6:D8"/>
    <mergeCell ref="K44:K48"/>
    <mergeCell ref="K40:K41"/>
    <mergeCell ref="E23:E24"/>
    <mergeCell ref="D21:D22"/>
    <mergeCell ref="E21:E22"/>
    <mergeCell ref="K35:K36"/>
    <mergeCell ref="D23:D24"/>
    <mergeCell ref="B25:E26"/>
    <mergeCell ref="K17:K24"/>
    <mergeCell ref="B15:B24"/>
    <mergeCell ref="E17:E18"/>
    <mergeCell ref="C17:C18"/>
    <mergeCell ref="D19:D20"/>
    <mergeCell ref="E19:E20"/>
    <mergeCell ref="C19:C20"/>
    <mergeCell ref="C21:C22"/>
    <mergeCell ref="C23:C24"/>
    <mergeCell ref="A25:A26"/>
    <mergeCell ref="A66:A67"/>
    <mergeCell ref="B44:B46"/>
    <mergeCell ref="A37:A38"/>
    <mergeCell ref="B35:B36"/>
    <mergeCell ref="A35:A36"/>
    <mergeCell ref="A39:A41"/>
    <mergeCell ref="A46:A47"/>
    <mergeCell ref="A44:A45"/>
  </mergeCells>
  <pageMargins left="0.31496062992125984" right="0.31496062992125984" top="0.74803149606299213" bottom="0.35433070866141736" header="0.31496062992125984" footer="0.31496062992125984"/>
  <pageSetup paperSize="9" scale="52" orientation="portrait" r:id="rId1"/>
  <rowBreaks count="3" manualBreakCount="3">
    <brk id="29" max="10" man="1"/>
    <brk id="54" max="10" man="1"/>
    <brk id="7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Солонинка</dc:creator>
  <cp:lastModifiedBy>Admin</cp:lastModifiedBy>
  <cp:lastPrinted>2026-04-27T06:27:33Z</cp:lastPrinted>
  <dcterms:created xsi:type="dcterms:W3CDTF">2020-02-24T14:02:45Z</dcterms:created>
  <dcterms:modified xsi:type="dcterms:W3CDTF">2026-04-28T11:19:47Z</dcterms:modified>
</cp:coreProperties>
</file>